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Data (D)\ส่งมอบงาน (มฑฎา)\งานไม้ 1\งานก่อสร้าง\2. ธ.ก.ส. สาขาภูซาง  จ.พะเยา\1. งานก่อสร้างอาคารสำนักงาน ธ.ก.ส. สาขาภูซาง\อก-138266 ลว.25.07.67 ขอความเห็นชอบ\"/>
    </mc:Choice>
  </mc:AlternateContent>
  <bookViews>
    <workbookView xWindow="0" yWindow="0" windowWidth="23040" windowHeight="9144" tabRatio="908" activeTab="17"/>
  </bookViews>
  <sheets>
    <sheet name="ปร.6" sheetId="287" r:id="rId1"/>
    <sheet name="ปร.5(ก)" sheetId="288" r:id="rId2"/>
    <sheet name="รวม " sheetId="26" r:id="rId3"/>
    <sheet name="โครงสร้าง  " sheetId="354" r:id="rId4"/>
    <sheet name="สถาปัตยกรรม" sheetId="332" r:id="rId5"/>
    <sheet name="สุขาภิบาล" sheetId="333" r:id="rId6"/>
    <sheet name="ไฟฟ้า" sheetId="364" r:id="rId7"/>
    <sheet name="ปรับอากาศ" sheetId="365" r:id="rId8"/>
    <sheet name="อาคารเก็บเอกสาร" sheetId="168" r:id="rId9"/>
    <sheet name="ห้องน้ำลูกค้า" sheetId="314" r:id="rId10"/>
    <sheet name="อาคารที่จอดรถยนต์" sheetId="313" r:id="rId11"/>
    <sheet name="งานป้าย Pole sign" sheetId="317" r:id="rId12"/>
    <sheet name="งานกลุ่ม 2" sheetId="301" r:id="rId13"/>
    <sheet name="ผังบริเวณ" sheetId="316" r:id="rId14"/>
    <sheet name="ปร.5(ข)" sheetId="290" r:id="rId15"/>
    <sheet name="ปร.4." sheetId="300" r:id="rId16"/>
    <sheet name="ปร.4(พ)" sheetId="221" r:id="rId17"/>
    <sheet name="เหตุผล" sheetId="291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12" hidden="1">'งานกลุ่ม 2'!#REF!</definedName>
    <definedName name="_xlnm._FilterDatabase" localSheetId="16" hidden="1">'ปร.4(พ)'!#REF!</definedName>
    <definedName name="_xlnm._FilterDatabase" localSheetId="15" hidden="1">ปร.4.!#REF!</definedName>
    <definedName name="_xlnm._FilterDatabase" localSheetId="7" hidden="1">ปรับอากาศ!#REF!</definedName>
    <definedName name="_xlnm._FilterDatabase" localSheetId="6" hidden="1">ไฟฟ้า!#REF!</definedName>
    <definedName name="_xlnm._FilterDatabase" localSheetId="2" hidden="1">'รวม '!#REF!</definedName>
    <definedName name="_xlnm._FilterDatabase" localSheetId="5" hidden="1">สุขาภิบาล!#REF!</definedName>
    <definedName name="A" localSheetId="3">#REF!</definedName>
    <definedName name="A" localSheetId="12">#REF!</definedName>
    <definedName name="A" localSheetId="11">#REF!</definedName>
    <definedName name="A" localSheetId="16">#REF!</definedName>
    <definedName name="A" localSheetId="15">#REF!</definedName>
    <definedName name="A" localSheetId="14">#REF!</definedName>
    <definedName name="A" localSheetId="7">#REF!</definedName>
    <definedName name="A" localSheetId="13">#REF!</definedName>
    <definedName name="A" localSheetId="6">#REF!</definedName>
    <definedName name="A" localSheetId="4">#REF!</definedName>
    <definedName name="A" localSheetId="5">#REF!</definedName>
    <definedName name="A" localSheetId="9">#REF!</definedName>
    <definedName name="A" localSheetId="17">#REF!</definedName>
    <definedName name="A" localSheetId="8">#REF!</definedName>
    <definedName name="A" localSheetId="10">#REF!</definedName>
    <definedName name="A">#REF!</definedName>
    <definedName name="B" localSheetId="3">#REF!</definedName>
    <definedName name="B" localSheetId="12">#REF!</definedName>
    <definedName name="B" localSheetId="11">#REF!</definedName>
    <definedName name="B" localSheetId="16">#REF!</definedName>
    <definedName name="B" localSheetId="14">#REF!</definedName>
    <definedName name="B" localSheetId="7">#REF!</definedName>
    <definedName name="B" localSheetId="13">#REF!</definedName>
    <definedName name="B" localSheetId="6">#REF!</definedName>
    <definedName name="B" localSheetId="4">#REF!</definedName>
    <definedName name="B" localSheetId="5">#REF!</definedName>
    <definedName name="B" localSheetId="9">#REF!</definedName>
    <definedName name="B" localSheetId="17">#REF!</definedName>
    <definedName name="B" localSheetId="10">#REF!</definedName>
    <definedName name="B">#REF!</definedName>
    <definedName name="bbb" localSheetId="3">[1]งานเพิ่ม!#REF!</definedName>
    <definedName name="bbb" localSheetId="11">[2]งานเพิ่ม!#REF!</definedName>
    <definedName name="bbb" localSheetId="15">[2]งานเพิ่ม!#REF!</definedName>
    <definedName name="bbb" localSheetId="1">[2]งานเพิ่ม!#REF!</definedName>
    <definedName name="bbb" localSheetId="14">[2]งานเพิ่ม!#REF!</definedName>
    <definedName name="bbb" localSheetId="0">[2]งานเพิ่ม!#REF!</definedName>
    <definedName name="bbb" localSheetId="7">[2]งานเพิ่ม!#REF!</definedName>
    <definedName name="bbb" localSheetId="13">[2]งานเพิ่ม!#REF!</definedName>
    <definedName name="bbb" localSheetId="6">[2]งานเพิ่ม!#REF!</definedName>
    <definedName name="bbb" localSheetId="4">[1]งานเพิ่ม!#REF!</definedName>
    <definedName name="bbb" localSheetId="5">[1]งานเพิ่ม!#REF!</definedName>
    <definedName name="bbb" localSheetId="9">[1]งานเพิ่ม!#REF!</definedName>
    <definedName name="bbb" localSheetId="17">[2]งานเพิ่ม!#REF!</definedName>
    <definedName name="bbb" localSheetId="10">[1]งานเพิ่ม!#REF!</definedName>
    <definedName name="bbb">[2]งานเพิ่ม!#REF!</definedName>
    <definedName name="D" localSheetId="3">#REF!</definedName>
    <definedName name="D" localSheetId="12">#REF!</definedName>
    <definedName name="D" localSheetId="11">#REF!</definedName>
    <definedName name="D" localSheetId="16">#REF!</definedName>
    <definedName name="D" localSheetId="14">#REF!</definedName>
    <definedName name="D" localSheetId="7">#REF!</definedName>
    <definedName name="D" localSheetId="13">#REF!</definedName>
    <definedName name="D" localSheetId="6">#REF!</definedName>
    <definedName name="D" localSheetId="4">#REF!</definedName>
    <definedName name="D" localSheetId="5">#REF!</definedName>
    <definedName name="D" localSheetId="9">#REF!</definedName>
    <definedName name="D" localSheetId="17">#REF!</definedName>
    <definedName name="D" localSheetId="10">#REF!</definedName>
    <definedName name="D">#REF!</definedName>
    <definedName name="E" localSheetId="3">#REF!</definedName>
    <definedName name="E" localSheetId="12">#REF!</definedName>
    <definedName name="E" localSheetId="11">#REF!</definedName>
    <definedName name="E" localSheetId="16">#REF!</definedName>
    <definedName name="E" localSheetId="14">#REF!</definedName>
    <definedName name="E" localSheetId="7">#REF!</definedName>
    <definedName name="E" localSheetId="13">#REF!</definedName>
    <definedName name="E" localSheetId="6">#REF!</definedName>
    <definedName name="E" localSheetId="4">#REF!</definedName>
    <definedName name="E" localSheetId="5">#REF!</definedName>
    <definedName name="E" localSheetId="9">#REF!</definedName>
    <definedName name="E" localSheetId="17">#REF!</definedName>
    <definedName name="E" localSheetId="10">#REF!</definedName>
    <definedName name="E">#REF!</definedName>
    <definedName name="F" localSheetId="3">#REF!</definedName>
    <definedName name="F" localSheetId="12">#REF!</definedName>
    <definedName name="F" localSheetId="11">#REF!</definedName>
    <definedName name="F" localSheetId="16">#REF!</definedName>
    <definedName name="F" localSheetId="14">#REF!</definedName>
    <definedName name="F" localSheetId="7">#REF!</definedName>
    <definedName name="F" localSheetId="13">#REF!</definedName>
    <definedName name="F" localSheetId="6">#REF!</definedName>
    <definedName name="F" localSheetId="4">#REF!</definedName>
    <definedName name="F" localSheetId="5">#REF!</definedName>
    <definedName name="F" localSheetId="9">#REF!</definedName>
    <definedName name="F" localSheetId="17">#REF!</definedName>
    <definedName name="F" localSheetId="10">#REF!</definedName>
    <definedName name="F">#REF!</definedName>
    <definedName name="G" localSheetId="3">#REF!</definedName>
    <definedName name="G" localSheetId="12">#REF!</definedName>
    <definedName name="G" localSheetId="11">#REF!</definedName>
    <definedName name="G" localSheetId="16">#REF!</definedName>
    <definedName name="G" localSheetId="14">#REF!</definedName>
    <definedName name="G" localSheetId="7">#REF!</definedName>
    <definedName name="G" localSheetId="13">#REF!</definedName>
    <definedName name="G" localSheetId="6">#REF!</definedName>
    <definedName name="G" localSheetId="4">#REF!</definedName>
    <definedName name="G" localSheetId="5">#REF!</definedName>
    <definedName name="G" localSheetId="9">#REF!</definedName>
    <definedName name="G" localSheetId="17">#REF!</definedName>
    <definedName name="G" localSheetId="10">#REF!</definedName>
    <definedName name="G">#REF!</definedName>
    <definedName name="H" localSheetId="3">#REF!</definedName>
    <definedName name="H" localSheetId="12">#REF!</definedName>
    <definedName name="H" localSheetId="11">#REF!</definedName>
    <definedName name="H" localSheetId="16">#REF!</definedName>
    <definedName name="H" localSheetId="14">#REF!</definedName>
    <definedName name="H" localSheetId="7">#REF!</definedName>
    <definedName name="H" localSheetId="13">#REF!</definedName>
    <definedName name="H" localSheetId="6">#REF!</definedName>
    <definedName name="H" localSheetId="4">#REF!</definedName>
    <definedName name="H" localSheetId="5">#REF!</definedName>
    <definedName name="H" localSheetId="9">#REF!</definedName>
    <definedName name="H" localSheetId="17">#REF!</definedName>
    <definedName name="H" localSheetId="10">#REF!</definedName>
    <definedName name="H">#REF!</definedName>
    <definedName name="I" localSheetId="11">#REF!</definedName>
    <definedName name="I" localSheetId="7">#REF!</definedName>
    <definedName name="I" localSheetId="6">#REF!</definedName>
    <definedName name="I">#REF!</definedName>
    <definedName name="J" localSheetId="11">#REF!</definedName>
    <definedName name="J" localSheetId="7">#REF!</definedName>
    <definedName name="J" localSheetId="6">#REF!</definedName>
    <definedName name="J">#REF!</definedName>
    <definedName name="K" localSheetId="11">#REF!</definedName>
    <definedName name="K" localSheetId="7">#REF!</definedName>
    <definedName name="K" localSheetId="6">#REF!</definedName>
    <definedName name="K">#REF!</definedName>
    <definedName name="L" localSheetId="11">#REF!</definedName>
    <definedName name="L" localSheetId="7">#REF!</definedName>
    <definedName name="L" localSheetId="6">#REF!</definedName>
    <definedName name="L">#REF!</definedName>
    <definedName name="M" localSheetId="11">#REF!</definedName>
    <definedName name="M" localSheetId="7">#REF!</definedName>
    <definedName name="M" localSheetId="6">#REF!</definedName>
    <definedName name="M">#REF!</definedName>
    <definedName name="N" localSheetId="11">#REF!</definedName>
    <definedName name="N" localSheetId="7">#REF!</definedName>
    <definedName name="N" localSheetId="6">#REF!</definedName>
    <definedName name="N">#REF!</definedName>
    <definedName name="O" localSheetId="11">#REF!</definedName>
    <definedName name="O" localSheetId="7">#REF!</definedName>
    <definedName name="O" localSheetId="6">#REF!</definedName>
    <definedName name="O">#REF!</definedName>
    <definedName name="P" localSheetId="11">#REF!</definedName>
    <definedName name="P" localSheetId="7">#REF!</definedName>
    <definedName name="P" localSheetId="6">#REF!</definedName>
    <definedName name="P">#REF!</definedName>
    <definedName name="_xlnm.Print_Area" localSheetId="3">'โครงสร้าง  '!$A$1:$J$93</definedName>
    <definedName name="_xlnm.Print_Area" localSheetId="12">'งานกลุ่ม 2'!$A$1:$J$76</definedName>
    <definedName name="_xlnm.Print_Area" localSheetId="11">'งานป้าย Pole sign'!$A$1:$J$31</definedName>
    <definedName name="_xlnm.Print_Area" localSheetId="16">'ปร.4(พ)'!$A$1:$J$30</definedName>
    <definedName name="_xlnm.Print_Area" localSheetId="15">ปร.4.!$A$1:$J$74</definedName>
    <definedName name="_xlnm.Print_Area" localSheetId="1">'ปร.5(ก)'!$A$1:$V$42</definedName>
    <definedName name="_xlnm.Print_Area" localSheetId="14">'ปร.5(ข)'!$A$1:$T$36</definedName>
    <definedName name="_xlnm.Print_Area" localSheetId="0">ปร.6!$A$1:$R$35</definedName>
    <definedName name="_xlnm.Print_Area" localSheetId="7">ปรับอากาศ!$A$1:$J$51</definedName>
    <definedName name="_xlnm.Print_Area" localSheetId="13">ผังบริเวณ!$A$1:$J$185</definedName>
    <definedName name="_xlnm.Print_Area" localSheetId="6">ไฟฟ้า!$A$1:$J$219</definedName>
    <definedName name="_xlnm.Print_Area" localSheetId="4">สถาปัตยกรรม!$A$1:$J$240</definedName>
    <definedName name="_xlnm.Print_Area" localSheetId="5">สุขาภิบาล!$A$1:$J$32</definedName>
    <definedName name="_xlnm.Print_Area" localSheetId="9">ห้องน้ำลูกค้า!$A$1:$J$156</definedName>
    <definedName name="_xlnm.Print_Area" localSheetId="17">เหตุผล!$A$1:$T$36</definedName>
    <definedName name="_xlnm.Print_Area" localSheetId="8">อาคารเก็บเอกสาร!$A$1:$J$141</definedName>
    <definedName name="_xlnm.Print_Area" localSheetId="10">อาคารที่จอดรถยนต์!$A$1:$J$51</definedName>
    <definedName name="_xlnm.Print_Titles" localSheetId="3">'โครงสร้าง  '!$1:$9</definedName>
    <definedName name="_xlnm.Print_Titles" localSheetId="12">'งานกลุ่ม 2'!$1:$9</definedName>
    <definedName name="_xlnm.Print_Titles" localSheetId="11">'งานป้าย Pole sign'!$1:$9</definedName>
    <definedName name="_xlnm.Print_Titles" localSheetId="16">'ปร.4(พ)'!$1:$9</definedName>
    <definedName name="_xlnm.Print_Titles" localSheetId="15">ปร.4.!$1:$9</definedName>
    <definedName name="_xlnm.Print_Titles" localSheetId="7">ปรับอากาศ!$1:$9</definedName>
    <definedName name="_xlnm.Print_Titles" localSheetId="13">ผังบริเวณ!$1:$9</definedName>
    <definedName name="_xlnm.Print_Titles" localSheetId="6">ไฟฟ้า!$1:$9</definedName>
    <definedName name="_xlnm.Print_Titles" localSheetId="2">'รวม '!$1:$9</definedName>
    <definedName name="_xlnm.Print_Titles" localSheetId="4">สถาปัตยกรรม!$1:$9</definedName>
    <definedName name="_xlnm.Print_Titles" localSheetId="5">สุขาภิบาล!$1:$9</definedName>
    <definedName name="_xlnm.Print_Titles" localSheetId="9">ห้องน้ำลูกค้า!$1:$9</definedName>
    <definedName name="_xlnm.Print_Titles" localSheetId="8">อาคารเก็บเอกสาร!$1:$9</definedName>
    <definedName name="_xlnm.Print_Titles" localSheetId="10">อาคารที่จอดรถยนต์!$1:$9</definedName>
    <definedName name="Z" localSheetId="3">#REF!</definedName>
    <definedName name="Z" localSheetId="12">#REF!</definedName>
    <definedName name="Z" localSheetId="11">#REF!</definedName>
    <definedName name="Z" localSheetId="16">#REF!</definedName>
    <definedName name="Z" localSheetId="7">#REF!</definedName>
    <definedName name="Z" localSheetId="13">#REF!</definedName>
    <definedName name="Z" localSheetId="6">#REF!</definedName>
    <definedName name="Z" localSheetId="4">#REF!</definedName>
    <definedName name="Z" localSheetId="5">#REF!</definedName>
    <definedName name="Z" localSheetId="9">#REF!</definedName>
    <definedName name="Z" localSheetId="10">#REF!</definedName>
    <definedName name="Z">#REF!</definedName>
    <definedName name="ก่อสร้างโรงรถ" localSheetId="11">#REF!</definedName>
    <definedName name="ก่อสร้างโรงรถ" localSheetId="7">#REF!</definedName>
    <definedName name="ก่อสร้างโรงรถ" localSheetId="6">#REF!</definedName>
    <definedName name="ก่อสร้างโรงรถ">#REF!</definedName>
    <definedName name="ก่อสร้างห้องน้ำ" localSheetId="3">#REF!</definedName>
    <definedName name="ก่อสร้างห้องน้ำ" localSheetId="12">#REF!</definedName>
    <definedName name="ก่อสร้างห้องน้ำ" localSheetId="11">#REF!</definedName>
    <definedName name="ก่อสร้างห้องน้ำ" localSheetId="16">#REF!</definedName>
    <definedName name="ก่อสร้างห้องน้ำ" localSheetId="14">#REF!</definedName>
    <definedName name="ก่อสร้างห้องน้ำ" localSheetId="7">#REF!</definedName>
    <definedName name="ก่อสร้างห้องน้ำ" localSheetId="13">#REF!</definedName>
    <definedName name="ก่อสร้างห้องน้ำ" localSheetId="6">#REF!</definedName>
    <definedName name="ก่อสร้างห้องน้ำ" localSheetId="4">#REF!</definedName>
    <definedName name="ก่อสร้างห้องน้ำ" localSheetId="5">#REF!</definedName>
    <definedName name="ก่อสร้างห้องน้ำ" localSheetId="9">#REF!</definedName>
    <definedName name="ก่อสร้างห้องน้ำ" localSheetId="17">#REF!</definedName>
    <definedName name="ก่อสร้างห้องน้ำ" localSheetId="10">#REF!</definedName>
    <definedName name="ก่อสร้างห้องน้ำ">#REF!</definedName>
    <definedName name="ชั้น2" localSheetId="3">#REF!</definedName>
    <definedName name="ชั้น2" localSheetId="12">#REF!</definedName>
    <definedName name="ชั้น2" localSheetId="11">#REF!</definedName>
    <definedName name="ชั้น2" localSheetId="16">#REF!</definedName>
    <definedName name="ชั้น2" localSheetId="14">#REF!</definedName>
    <definedName name="ชั้น2" localSheetId="7">#REF!</definedName>
    <definedName name="ชั้น2" localSheetId="13">#REF!</definedName>
    <definedName name="ชั้น2" localSheetId="6">#REF!</definedName>
    <definedName name="ชั้น2" localSheetId="4">#REF!</definedName>
    <definedName name="ชั้น2" localSheetId="5">#REF!</definedName>
    <definedName name="ชั้น2" localSheetId="9">#REF!</definedName>
    <definedName name="ชั้น2" localSheetId="17">#REF!</definedName>
    <definedName name="ชั้น2" localSheetId="10">#REF!</definedName>
    <definedName name="ชั้น2">#REF!</definedName>
    <definedName name="ตาข่ายกันนก" localSheetId="3">#REF!</definedName>
    <definedName name="ตาข่ายกันนก" localSheetId="12">#REF!</definedName>
    <definedName name="ตาข่ายกันนก" localSheetId="11">#REF!</definedName>
    <definedName name="ตาข่ายกันนก" localSheetId="16">#REF!</definedName>
    <definedName name="ตาข่ายกันนก" localSheetId="14">#REF!</definedName>
    <definedName name="ตาข่ายกันนก" localSheetId="7">#REF!</definedName>
    <definedName name="ตาข่ายกันนก" localSheetId="13">#REF!</definedName>
    <definedName name="ตาข่ายกันนก" localSheetId="6">#REF!</definedName>
    <definedName name="ตาข่ายกันนก" localSheetId="4">#REF!</definedName>
    <definedName name="ตาข่ายกันนก" localSheetId="5">#REF!</definedName>
    <definedName name="ตาข่ายกันนก" localSheetId="9">#REF!</definedName>
    <definedName name="ตาข่ายกันนก" localSheetId="17">#REF!</definedName>
    <definedName name="ตาข่ายกันนก" localSheetId="10">#REF!</definedName>
    <definedName name="ตาข่ายกันนก">#REF!</definedName>
    <definedName name="บ้านพักเดี่ยว" localSheetId="11">#REF!</definedName>
    <definedName name="บ้านพักเดี่ยว" localSheetId="7">#REF!</definedName>
    <definedName name="บ้านพักเดี่ยว" localSheetId="6">#REF!</definedName>
    <definedName name="บ้านพักเดี่ยว">#REF!</definedName>
    <definedName name="ป1ห้องเครื่องปั๊ม" localSheetId="3">#REF!</definedName>
    <definedName name="ป1ห้องเครื่องปั๊ม" localSheetId="12">#REF!</definedName>
    <definedName name="ป1ห้องเครื่องปั๊ม" localSheetId="11">#REF!</definedName>
    <definedName name="ป1ห้องเครื่องปั๊ม" localSheetId="16">#REF!</definedName>
    <definedName name="ป1ห้องเครื่องปั๊ม" localSheetId="14">#REF!</definedName>
    <definedName name="ป1ห้องเครื่องปั๊ม" localSheetId="7">#REF!</definedName>
    <definedName name="ป1ห้องเครื่องปั๊ม" localSheetId="13">#REF!</definedName>
    <definedName name="ป1ห้องเครื่องปั๊ม" localSheetId="6">#REF!</definedName>
    <definedName name="ป1ห้องเครื่องปั๊ม" localSheetId="4">#REF!</definedName>
    <definedName name="ป1ห้องเครื่องปั๊ม" localSheetId="5">#REF!</definedName>
    <definedName name="ป1ห้องเครื่องปั๊ม" localSheetId="9">#REF!</definedName>
    <definedName name="ป1ห้องเครื่องปั๊ม" localSheetId="17">#REF!</definedName>
    <definedName name="ป1ห้องเครื่องปั๊ม" localSheetId="10">#REF!</definedName>
    <definedName name="ป1ห้องเครื่องปั๊ม">#REF!</definedName>
    <definedName name="ประตูหน้าต่างอาคารห้องประชุม" localSheetId="3">#REF!</definedName>
    <definedName name="ประตูหน้าต่างอาคารห้องประชุม" localSheetId="12">#REF!</definedName>
    <definedName name="ประตูหน้าต่างอาคารห้องประชุม" localSheetId="11">#REF!</definedName>
    <definedName name="ประตูหน้าต่างอาคารห้องประชุม" localSheetId="16">#REF!</definedName>
    <definedName name="ประตูหน้าต่างอาคารห้องประชุม" localSheetId="14">#REF!</definedName>
    <definedName name="ประตูหน้าต่างอาคารห้องประชุม" localSheetId="7">#REF!</definedName>
    <definedName name="ประตูหน้าต่างอาคารห้องประชุม" localSheetId="13">#REF!</definedName>
    <definedName name="ประตูหน้าต่างอาคารห้องประชุม" localSheetId="6">#REF!</definedName>
    <definedName name="ประตูหน้าต่างอาคารห้องประชุม" localSheetId="4">#REF!</definedName>
    <definedName name="ประตูหน้าต่างอาคารห้องประชุม" localSheetId="5">#REF!</definedName>
    <definedName name="ประตูหน้าต่างอาคารห้องประชุม" localSheetId="9">#REF!</definedName>
    <definedName name="ประตูหน้าต่างอาคารห้องประชุม" localSheetId="17">#REF!</definedName>
    <definedName name="ประตูหน้าต่างอาคารห้องประชุม" localSheetId="10">#REF!</definedName>
    <definedName name="ประตูหน้าต่างอาคารห้องประชุม">#REF!</definedName>
    <definedName name="ประตูห้องน้ำลูกค้า" localSheetId="3">#REF!</definedName>
    <definedName name="ประตูห้องน้ำลูกค้า" localSheetId="12">#REF!</definedName>
    <definedName name="ประตูห้องน้ำลูกค้า" localSheetId="11">#REF!</definedName>
    <definedName name="ประตูห้องน้ำลูกค้า" localSheetId="16">#REF!</definedName>
    <definedName name="ประตูห้องน้ำลูกค้า" localSheetId="14">#REF!</definedName>
    <definedName name="ประตูห้องน้ำลูกค้า" localSheetId="7">#REF!</definedName>
    <definedName name="ประตูห้องน้ำลูกค้า" localSheetId="13">#REF!</definedName>
    <definedName name="ประตูห้องน้ำลูกค้า" localSheetId="6">#REF!</definedName>
    <definedName name="ประตูห้องน้ำลูกค้า" localSheetId="4">#REF!</definedName>
    <definedName name="ประตูห้องน้ำลูกค้า" localSheetId="5">#REF!</definedName>
    <definedName name="ประตูห้องน้ำลูกค้า" localSheetId="9">#REF!</definedName>
    <definedName name="ประตูห้องน้ำลูกค้า" localSheetId="17">#REF!</definedName>
    <definedName name="ประตูห้องน้ำลูกค้า" localSheetId="10">#REF!</definedName>
    <definedName name="ประตูห้องน้ำลูกค้า">#REF!</definedName>
    <definedName name="ประตูห้องประชุม" localSheetId="3">#REF!</definedName>
    <definedName name="ประตูห้องประชุม" localSheetId="12">#REF!</definedName>
    <definedName name="ประตูห้องประชุม" localSheetId="11">#REF!</definedName>
    <definedName name="ประตูห้องประชุม" localSheetId="16">#REF!</definedName>
    <definedName name="ประตูห้องประชุม" localSheetId="14">#REF!</definedName>
    <definedName name="ประตูห้องประชุม" localSheetId="7">#REF!</definedName>
    <definedName name="ประตูห้องประชุม" localSheetId="13">#REF!</definedName>
    <definedName name="ประตูห้องประชุม" localSheetId="6">#REF!</definedName>
    <definedName name="ประตูห้องประชุม" localSheetId="4">#REF!</definedName>
    <definedName name="ประตูห้องประชุม" localSheetId="5">#REF!</definedName>
    <definedName name="ประตูห้องประชุม" localSheetId="9">#REF!</definedName>
    <definedName name="ประตูห้องประชุม" localSheetId="17">#REF!</definedName>
    <definedName name="ประตูห้องประชุม" localSheetId="10">#REF!</definedName>
    <definedName name="ประตูห้องประชุม">#REF!</definedName>
    <definedName name="ปรับปรุงอาคารC" localSheetId="3">#REF!</definedName>
    <definedName name="ปรับปรุงอาคารC" localSheetId="12">#REF!</definedName>
    <definedName name="ปรับปรุงอาคารC" localSheetId="11">#REF!</definedName>
    <definedName name="ปรับปรุงอาคารC" localSheetId="16">#REF!</definedName>
    <definedName name="ปรับปรุงอาคารC" localSheetId="14">#REF!</definedName>
    <definedName name="ปรับปรุงอาคารC" localSheetId="7">#REF!</definedName>
    <definedName name="ปรับปรุงอาคารC" localSheetId="13">#REF!</definedName>
    <definedName name="ปรับปรุงอาคารC" localSheetId="6">#REF!</definedName>
    <definedName name="ปรับปรุงอาคารC" localSheetId="4">#REF!</definedName>
    <definedName name="ปรับปรุงอาคารC" localSheetId="5">#REF!</definedName>
    <definedName name="ปรับปรุงอาคารC" localSheetId="9">#REF!</definedName>
    <definedName name="ปรับปรุงอาคารC" localSheetId="17">#REF!</definedName>
    <definedName name="ปรับปรุงอาคารC" localSheetId="10">#REF!</definedName>
    <definedName name="ปรับปรุงอาคารC">#REF!</definedName>
    <definedName name="ราว" localSheetId="11">#REF!</definedName>
    <definedName name="ราว" localSheetId="7">#REF!</definedName>
    <definedName name="ราว" localSheetId="6">#REF!</definedName>
    <definedName name="ราว">#REF!</definedName>
    <definedName name="ราวกันตก" localSheetId="11">#REF!</definedName>
    <definedName name="ราวกันตก" localSheetId="7">#REF!</definedName>
    <definedName name="ราวกันตก" localSheetId="6">#REF!</definedName>
    <definedName name="ราวกันตก">#REF!</definedName>
    <definedName name="ราวกันตกระเบียง" localSheetId="11">#REF!</definedName>
    <definedName name="ราวกันตกระเบียง" localSheetId="7">#REF!</definedName>
    <definedName name="ราวกันตกระเบียง" localSheetId="6">#REF!</definedName>
    <definedName name="ราวกันตกระเบียง">#REF!</definedName>
    <definedName name="ราวระเบียง" localSheetId="11">#REF!</definedName>
    <definedName name="ราวระเบียง" localSheetId="7">#REF!</definedName>
    <definedName name="ราวระเบียง" localSheetId="6">#REF!</definedName>
    <definedName name="ราวระเบียง">#REF!</definedName>
    <definedName name="โรงจอดรถ" localSheetId="11">#REF!</definedName>
    <definedName name="โรงจอดรถ" localSheetId="7">#REF!</definedName>
    <definedName name="โรงจอดรถ" localSheetId="6">#REF!</definedName>
    <definedName name="โรงจอดรถ">#REF!</definedName>
    <definedName name="โรงรถ" localSheetId="11">#REF!</definedName>
    <definedName name="โรงรถ" localSheetId="7">#REF!</definedName>
    <definedName name="โรงรถ" localSheetId="6">#REF!</definedName>
    <definedName name="โรงรถ">#REF!</definedName>
    <definedName name="ส่นวที่2." localSheetId="3">#REF!</definedName>
    <definedName name="ส่นวที่2." localSheetId="12">#REF!</definedName>
    <definedName name="ส่นวที่2." localSheetId="11">#REF!</definedName>
    <definedName name="ส่นวที่2." localSheetId="16">#REF!</definedName>
    <definedName name="ส่นวที่2." localSheetId="14">#REF!</definedName>
    <definedName name="ส่นวที่2." localSheetId="7">#REF!</definedName>
    <definedName name="ส่นวที่2." localSheetId="13">#REF!</definedName>
    <definedName name="ส่นวที่2." localSheetId="6">#REF!</definedName>
    <definedName name="ส่นวที่2." localSheetId="4">#REF!</definedName>
    <definedName name="ส่นวที่2." localSheetId="5">#REF!</definedName>
    <definedName name="ส่นวที่2." localSheetId="9">#REF!</definedName>
    <definedName name="ส่นวที่2." localSheetId="17">#REF!</definedName>
    <definedName name="ส่นวที่2." localSheetId="10">#REF!</definedName>
    <definedName name="ส่นวที่2.">#REF!</definedName>
    <definedName name="ส่วน2" localSheetId="3">#REF!</definedName>
    <definedName name="ส่วน2" localSheetId="12">#REF!</definedName>
    <definedName name="ส่วน2" localSheetId="11">#REF!</definedName>
    <definedName name="ส่วน2" localSheetId="16">#REF!</definedName>
    <definedName name="ส่วน2" localSheetId="14">#REF!</definedName>
    <definedName name="ส่วน2" localSheetId="7">#REF!</definedName>
    <definedName name="ส่วน2" localSheetId="13">#REF!</definedName>
    <definedName name="ส่วน2" localSheetId="6">#REF!</definedName>
    <definedName name="ส่วน2" localSheetId="4">#REF!</definedName>
    <definedName name="ส่วน2" localSheetId="5">#REF!</definedName>
    <definedName name="ส่วน2" localSheetId="9">#REF!</definedName>
    <definedName name="ส่วน2" localSheetId="17">#REF!</definedName>
    <definedName name="ส่วน2" localSheetId="10">#REF!</definedName>
    <definedName name="ส่วน2">#REF!</definedName>
    <definedName name="ส่วนที่2" localSheetId="3">#REF!</definedName>
    <definedName name="ส่วนที่2" localSheetId="12">#REF!</definedName>
    <definedName name="ส่วนที่2" localSheetId="11">#REF!</definedName>
    <definedName name="ส่วนที่2" localSheetId="16">#REF!</definedName>
    <definedName name="ส่วนที่2" localSheetId="14">#REF!</definedName>
    <definedName name="ส่วนที่2" localSheetId="7">#REF!</definedName>
    <definedName name="ส่วนที่2" localSheetId="13">#REF!</definedName>
    <definedName name="ส่วนที่2" localSheetId="6">#REF!</definedName>
    <definedName name="ส่วนที่2" localSheetId="4">#REF!</definedName>
    <definedName name="ส่วนที่2" localSheetId="5">#REF!</definedName>
    <definedName name="ส่วนที่2" localSheetId="9">#REF!</definedName>
    <definedName name="ส่วนที่2" localSheetId="17">#REF!</definedName>
    <definedName name="ส่วนที่2" localSheetId="10">#REF!</definedName>
    <definedName name="ส่วนที่2">#REF!</definedName>
    <definedName name="ห้องเตรียมอาหาร" localSheetId="3">#REF!</definedName>
    <definedName name="ห้องเตรียมอาหาร" localSheetId="12">#REF!</definedName>
    <definedName name="ห้องเตรียมอาหาร" localSheetId="11">#REF!</definedName>
    <definedName name="ห้องเตรียมอาหาร" localSheetId="16">#REF!</definedName>
    <definedName name="ห้องเตรียมอาหาร" localSheetId="14">#REF!</definedName>
    <definedName name="ห้องเตรียมอาหาร" localSheetId="7">#REF!</definedName>
    <definedName name="ห้องเตรียมอาหาร" localSheetId="13">#REF!</definedName>
    <definedName name="ห้องเตรียมอาหาร" localSheetId="6">#REF!</definedName>
    <definedName name="ห้องเตรียมอาหาร" localSheetId="4">#REF!</definedName>
    <definedName name="ห้องเตรียมอาหาร" localSheetId="5">#REF!</definedName>
    <definedName name="ห้องเตรียมอาหาร" localSheetId="9">#REF!</definedName>
    <definedName name="ห้องเตรียมอาหาร" localSheetId="17">#REF!</definedName>
    <definedName name="ห้องเตรียมอาหาร" localSheetId="10">#REF!</definedName>
    <definedName name="ห้องเตรียมอาหาร">#REF!</definedName>
    <definedName name="ห้องน้ำ" localSheetId="3">#REF!</definedName>
    <definedName name="ห้องน้ำ" localSheetId="12">#REF!</definedName>
    <definedName name="ห้องน้ำ" localSheetId="11">#REF!</definedName>
    <definedName name="ห้องน้ำ" localSheetId="16">#REF!</definedName>
    <definedName name="ห้องน้ำ" localSheetId="14">#REF!</definedName>
    <definedName name="ห้องน้ำ" localSheetId="7">#REF!</definedName>
    <definedName name="ห้องน้ำ" localSheetId="13">#REF!</definedName>
    <definedName name="ห้องน้ำ" localSheetId="6">#REF!</definedName>
    <definedName name="ห้องน้ำ" localSheetId="4">#REF!</definedName>
    <definedName name="ห้องน้ำ" localSheetId="5">#REF!</definedName>
    <definedName name="ห้องน้ำ" localSheetId="9">#REF!</definedName>
    <definedName name="ห้องน้ำ" localSheetId="17">#REF!</definedName>
    <definedName name="ห้องน้ำ" localSheetId="10">#REF!</definedName>
    <definedName name="ห้องน้ำ">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354" l="1"/>
  <c r="H187" i="332"/>
  <c r="F187" i="332"/>
  <c r="H186" i="332"/>
  <c r="F186" i="332"/>
  <c r="H185" i="332"/>
  <c r="F185" i="332"/>
  <c r="I185" i="332" s="1"/>
  <c r="H184" i="332"/>
  <c r="F184" i="332"/>
  <c r="I184" i="332" l="1"/>
  <c r="I187" i="332"/>
  <c r="I186" i="332"/>
  <c r="H230" i="332"/>
  <c r="F230" i="332"/>
  <c r="H165" i="332"/>
  <c r="F165" i="332"/>
  <c r="H164" i="332"/>
  <c r="F164" i="332"/>
  <c r="I164" i="332" s="1"/>
  <c r="I188" i="332" l="1"/>
  <c r="I165" i="332"/>
  <c r="I230" i="332"/>
  <c r="H81" i="354" l="1"/>
  <c r="H82" i="354" l="1"/>
  <c r="F82" i="354"/>
  <c r="F81" i="354"/>
  <c r="I81" i="354" s="1"/>
  <c r="I82" i="354" l="1"/>
  <c r="I83" i="354" s="1"/>
  <c r="D6" i="291" l="1"/>
  <c r="E8" i="291"/>
  <c r="P6" i="291"/>
  <c r="H235" i="332" l="1"/>
  <c r="F235" i="332"/>
  <c r="H234" i="332"/>
  <c r="F234" i="332"/>
  <c r="H233" i="332"/>
  <c r="F233" i="332"/>
  <c r="H229" i="332"/>
  <c r="F229" i="332"/>
  <c r="H228" i="332"/>
  <c r="F228" i="332"/>
  <c r="H227" i="332"/>
  <c r="F227" i="332"/>
  <c r="H226" i="332"/>
  <c r="F226" i="332"/>
  <c r="H225" i="332"/>
  <c r="F225" i="332"/>
  <c r="H224" i="332"/>
  <c r="F224" i="332"/>
  <c r="H221" i="332"/>
  <c r="F221" i="332"/>
  <c r="I221" i="332" l="1"/>
  <c r="I229" i="332"/>
  <c r="I224" i="332"/>
  <c r="I235" i="332"/>
  <c r="I227" i="332"/>
  <c r="I233" i="332"/>
  <c r="I234" i="332"/>
  <c r="I228" i="332"/>
  <c r="I225" i="332"/>
  <c r="I226" i="332"/>
  <c r="I231" i="332" l="1"/>
  <c r="I236" i="332"/>
  <c r="H16" i="300" l="1"/>
  <c r="F16" i="300"/>
  <c r="H57" i="300"/>
  <c r="F57" i="300"/>
  <c r="I16" i="300" l="1"/>
  <c r="I57" i="300"/>
  <c r="E8" i="290" l="1"/>
  <c r="G6" i="290"/>
  <c r="E5" i="290"/>
  <c r="E4" i="290"/>
  <c r="E3" i="290"/>
  <c r="A8" i="290"/>
  <c r="A7" i="290"/>
  <c r="A6" i="290"/>
  <c r="A5" i="290"/>
  <c r="A4" i="290"/>
  <c r="A3" i="290"/>
  <c r="H54" i="301" l="1"/>
  <c r="F54" i="301"/>
  <c r="I54" i="301" l="1"/>
  <c r="A6" i="314"/>
  <c r="A5" i="314"/>
  <c r="A4" i="314"/>
  <c r="A3" i="314"/>
  <c r="A2" i="314"/>
  <c r="A6" i="365" l="1"/>
  <c r="A5" i="365"/>
  <c r="A4" i="365"/>
  <c r="A3" i="365"/>
  <c r="A2" i="365"/>
  <c r="H43" i="365" l="1"/>
  <c r="H42" i="365"/>
  <c r="F42" i="365"/>
  <c r="E43" i="365" s="1"/>
  <c r="F43" i="365" s="1"/>
  <c r="I43" i="365" s="1"/>
  <c r="H41" i="365"/>
  <c r="H40" i="365"/>
  <c r="F40" i="365"/>
  <c r="E41" i="365" s="1"/>
  <c r="F41" i="365" s="1"/>
  <c r="I41" i="365" s="1"/>
  <c r="H39" i="365"/>
  <c r="F39" i="365"/>
  <c r="I39" i="365" s="1"/>
  <c r="H38" i="365"/>
  <c r="F38" i="365"/>
  <c r="H37" i="365"/>
  <c r="H36" i="365"/>
  <c r="F36" i="365"/>
  <c r="H35" i="365"/>
  <c r="F35" i="365"/>
  <c r="H33" i="365"/>
  <c r="H32" i="365"/>
  <c r="F32" i="365"/>
  <c r="I32" i="365" s="1"/>
  <c r="H31" i="365"/>
  <c r="F31" i="365"/>
  <c r="H30" i="365"/>
  <c r="F30" i="365"/>
  <c r="H27" i="365"/>
  <c r="F27" i="365"/>
  <c r="H26" i="365"/>
  <c r="F26" i="365"/>
  <c r="I26" i="365" s="1"/>
  <c r="H25" i="365"/>
  <c r="F25" i="365"/>
  <c r="H24" i="365"/>
  <c r="F24" i="365"/>
  <c r="I24" i="365" s="1"/>
  <c r="H23" i="365"/>
  <c r="F23" i="365"/>
  <c r="H22" i="365"/>
  <c r="F22" i="365"/>
  <c r="I22" i="365" s="1"/>
  <c r="H21" i="365"/>
  <c r="F21" i="365"/>
  <c r="H20" i="365"/>
  <c r="F20" i="365"/>
  <c r="I20" i="365" s="1"/>
  <c r="H19" i="365"/>
  <c r="F19" i="365"/>
  <c r="H18" i="365"/>
  <c r="F18" i="365"/>
  <c r="I18" i="365" s="1"/>
  <c r="H17" i="365"/>
  <c r="F17" i="365"/>
  <c r="H16" i="365"/>
  <c r="F16" i="365"/>
  <c r="I16" i="365" s="1"/>
  <c r="H15" i="365"/>
  <c r="F15" i="365"/>
  <c r="I15" i="365" s="1"/>
  <c r="H14" i="365"/>
  <c r="F14" i="365"/>
  <c r="I14" i="365" s="1"/>
  <c r="H13" i="365"/>
  <c r="F13" i="365"/>
  <c r="I13" i="365" s="1"/>
  <c r="H12" i="365"/>
  <c r="F12" i="365"/>
  <c r="I12" i="365" s="1"/>
  <c r="H11" i="365"/>
  <c r="F11" i="365"/>
  <c r="I11" i="365" s="1"/>
  <c r="I30" i="365" l="1"/>
  <c r="E33" i="365"/>
  <c r="F33" i="365" s="1"/>
  <c r="I33" i="365" s="1"/>
  <c r="I35" i="365"/>
  <c r="E37" i="365"/>
  <c r="F37" i="365" s="1"/>
  <c r="I37" i="365" s="1"/>
  <c r="I17" i="365"/>
  <c r="I31" i="365"/>
  <c r="I38" i="365"/>
  <c r="I27" i="365"/>
  <c r="I36" i="365"/>
  <c r="I42" i="365"/>
  <c r="I23" i="365"/>
  <c r="I21" i="365"/>
  <c r="I19" i="365"/>
  <c r="I25" i="365"/>
  <c r="I40" i="365"/>
  <c r="I44" i="365" l="1"/>
  <c r="I17" i="26" l="1"/>
  <c r="H210" i="364"/>
  <c r="H203" i="364"/>
  <c r="H199" i="364"/>
  <c r="H62" i="364" l="1"/>
  <c r="A6" i="364" l="1"/>
  <c r="A5" i="364"/>
  <c r="A4" i="364"/>
  <c r="A3" i="364"/>
  <c r="A2" i="364"/>
  <c r="H216" i="364"/>
  <c r="F216" i="364"/>
  <c r="H215" i="364"/>
  <c r="F215" i="364"/>
  <c r="H214" i="364"/>
  <c r="F214" i="364"/>
  <c r="H213" i="364"/>
  <c r="F213" i="364"/>
  <c r="H212" i="364"/>
  <c r="F212" i="364"/>
  <c r="H211" i="364"/>
  <c r="F211" i="364"/>
  <c r="H209" i="364"/>
  <c r="F209" i="364"/>
  <c r="H208" i="364"/>
  <c r="F208" i="364"/>
  <c r="H207" i="364"/>
  <c r="F207" i="364"/>
  <c r="H206" i="364"/>
  <c r="F206" i="364"/>
  <c r="H202" i="364"/>
  <c r="F202" i="364"/>
  <c r="H201" i="364"/>
  <c r="F201" i="364"/>
  <c r="E203" i="364" s="1"/>
  <c r="H198" i="364"/>
  <c r="F198" i="364"/>
  <c r="H197" i="364"/>
  <c r="F197" i="364"/>
  <c r="H195" i="364"/>
  <c r="F195" i="364"/>
  <c r="H194" i="364"/>
  <c r="F194" i="364"/>
  <c r="H193" i="364"/>
  <c r="F193" i="364"/>
  <c r="I193" i="364" s="1"/>
  <c r="H192" i="364"/>
  <c r="F192" i="364"/>
  <c r="H188" i="364"/>
  <c r="H187" i="364"/>
  <c r="F187" i="364"/>
  <c r="E188" i="364" s="1"/>
  <c r="H185" i="364"/>
  <c r="H184" i="364"/>
  <c r="F184" i="364"/>
  <c r="H182" i="364"/>
  <c r="F182" i="364"/>
  <c r="H181" i="364"/>
  <c r="F181" i="364"/>
  <c r="H180" i="364"/>
  <c r="F180" i="364"/>
  <c r="H175" i="364"/>
  <c r="H174" i="364"/>
  <c r="F174" i="364"/>
  <c r="H173" i="364"/>
  <c r="F173" i="364"/>
  <c r="E175" i="364" s="1"/>
  <c r="H171" i="364"/>
  <c r="H170" i="364"/>
  <c r="F170" i="364"/>
  <c r="H169" i="364"/>
  <c r="F169" i="364"/>
  <c r="E171" i="364" s="1"/>
  <c r="H167" i="364"/>
  <c r="F167" i="364"/>
  <c r="H166" i="364"/>
  <c r="F166" i="364"/>
  <c r="H165" i="364"/>
  <c r="F165" i="364"/>
  <c r="H161" i="364"/>
  <c r="H160" i="364"/>
  <c r="F160" i="364"/>
  <c r="H158" i="364"/>
  <c r="H157" i="364"/>
  <c r="F157" i="364"/>
  <c r="H156" i="364"/>
  <c r="F156" i="364"/>
  <c r="H154" i="364"/>
  <c r="F154" i="364"/>
  <c r="H153" i="364"/>
  <c r="F153" i="364"/>
  <c r="H152" i="364"/>
  <c r="F152" i="364"/>
  <c r="H151" i="364"/>
  <c r="F151" i="364"/>
  <c r="H150" i="364"/>
  <c r="F150" i="364"/>
  <c r="H149" i="364"/>
  <c r="F149" i="364"/>
  <c r="H148" i="364"/>
  <c r="F148" i="364"/>
  <c r="H144" i="364"/>
  <c r="H143" i="364"/>
  <c r="F143" i="364"/>
  <c r="H142" i="364"/>
  <c r="F142" i="364"/>
  <c r="H141" i="364"/>
  <c r="F141" i="364"/>
  <c r="H140" i="364"/>
  <c r="F140" i="364"/>
  <c r="H138" i="364"/>
  <c r="H137" i="364"/>
  <c r="F137" i="364"/>
  <c r="H135" i="364"/>
  <c r="F135" i="364"/>
  <c r="H134" i="364"/>
  <c r="F134" i="364"/>
  <c r="H133" i="364"/>
  <c r="F133" i="364"/>
  <c r="H129" i="364"/>
  <c r="H128" i="364"/>
  <c r="F128" i="364"/>
  <c r="H127" i="364"/>
  <c r="F127" i="364"/>
  <c r="H125" i="364"/>
  <c r="H124" i="364"/>
  <c r="F124" i="364"/>
  <c r="H122" i="364"/>
  <c r="F122" i="364"/>
  <c r="H121" i="364"/>
  <c r="F121" i="364"/>
  <c r="H119" i="364"/>
  <c r="F119" i="364"/>
  <c r="H118" i="364"/>
  <c r="F118" i="364"/>
  <c r="H114" i="364"/>
  <c r="H113" i="364"/>
  <c r="F113" i="364"/>
  <c r="H112" i="364"/>
  <c r="F112" i="364"/>
  <c r="E114" i="364" s="1"/>
  <c r="H110" i="364"/>
  <c r="H109" i="364"/>
  <c r="F109" i="364"/>
  <c r="H108" i="364"/>
  <c r="F108" i="364"/>
  <c r="H106" i="364"/>
  <c r="F106" i="364"/>
  <c r="H105" i="364"/>
  <c r="F105" i="364"/>
  <c r="H104" i="364"/>
  <c r="F104" i="364"/>
  <c r="H103" i="364"/>
  <c r="F103" i="364"/>
  <c r="H102" i="364"/>
  <c r="F102" i="364"/>
  <c r="H98" i="364"/>
  <c r="H97" i="364"/>
  <c r="F97" i="364"/>
  <c r="H95" i="364"/>
  <c r="H94" i="364"/>
  <c r="F94" i="364"/>
  <c r="H93" i="364"/>
  <c r="F93" i="364"/>
  <c r="H91" i="364"/>
  <c r="F91" i="364"/>
  <c r="H90" i="364"/>
  <c r="F90" i="364"/>
  <c r="H89" i="364"/>
  <c r="F89" i="364"/>
  <c r="H88" i="364"/>
  <c r="F88" i="364"/>
  <c r="H87" i="364"/>
  <c r="F87" i="364"/>
  <c r="H86" i="364"/>
  <c r="F86" i="364"/>
  <c r="H84" i="364"/>
  <c r="F84" i="364"/>
  <c r="H83" i="364"/>
  <c r="F83" i="364"/>
  <c r="H82" i="364"/>
  <c r="F82" i="364"/>
  <c r="H81" i="364"/>
  <c r="F81" i="364"/>
  <c r="H80" i="364"/>
  <c r="F80" i="364"/>
  <c r="H79" i="364"/>
  <c r="F79" i="364"/>
  <c r="H78" i="364"/>
  <c r="F78" i="364"/>
  <c r="H77" i="364"/>
  <c r="F77" i="364"/>
  <c r="H76" i="364"/>
  <c r="F76" i="364"/>
  <c r="H75" i="364"/>
  <c r="F75" i="364"/>
  <c r="H71" i="364"/>
  <c r="F71" i="364"/>
  <c r="H70" i="364"/>
  <c r="F70" i="364"/>
  <c r="H69" i="364"/>
  <c r="F69" i="364"/>
  <c r="H68" i="364"/>
  <c r="F68" i="364"/>
  <c r="H67" i="364"/>
  <c r="F67" i="364"/>
  <c r="H66" i="364"/>
  <c r="F66" i="364"/>
  <c r="H64" i="364"/>
  <c r="H63" i="364"/>
  <c r="F63" i="364"/>
  <c r="H61" i="364"/>
  <c r="F61" i="364"/>
  <c r="H60" i="364"/>
  <c r="F60" i="364"/>
  <c r="H59" i="364"/>
  <c r="F59" i="364"/>
  <c r="H58" i="364"/>
  <c r="F58" i="364"/>
  <c r="H55" i="364"/>
  <c r="H54" i="364"/>
  <c r="F54" i="364"/>
  <c r="H53" i="364"/>
  <c r="F53" i="364"/>
  <c r="H52" i="364"/>
  <c r="F52" i="364"/>
  <c r="H51" i="364"/>
  <c r="H50" i="364"/>
  <c r="F50" i="364"/>
  <c r="E51" i="364" s="1"/>
  <c r="H49" i="364"/>
  <c r="F49" i="364"/>
  <c r="H48" i="364"/>
  <c r="F48" i="364"/>
  <c r="H47" i="364"/>
  <c r="F47" i="364"/>
  <c r="H46" i="364"/>
  <c r="F46" i="364"/>
  <c r="H45" i="364"/>
  <c r="F45" i="364"/>
  <c r="H43" i="364"/>
  <c r="F43" i="364"/>
  <c r="H42" i="364"/>
  <c r="I42" i="364" s="1"/>
  <c r="H41" i="364"/>
  <c r="I41" i="364" s="1"/>
  <c r="H40" i="364"/>
  <c r="F40" i="364"/>
  <c r="H39" i="364"/>
  <c r="F39" i="364"/>
  <c r="H38" i="364"/>
  <c r="F38" i="364"/>
  <c r="H36" i="364"/>
  <c r="F36" i="364"/>
  <c r="H35" i="364"/>
  <c r="F35" i="364"/>
  <c r="H34" i="364"/>
  <c r="F34" i="364"/>
  <c r="H32" i="364"/>
  <c r="F32" i="364"/>
  <c r="H31" i="364"/>
  <c r="F31" i="364"/>
  <c r="H30" i="364"/>
  <c r="F30" i="364"/>
  <c r="H29" i="364"/>
  <c r="F29" i="364"/>
  <c r="H28" i="364"/>
  <c r="F28" i="364"/>
  <c r="H27" i="364"/>
  <c r="F27" i="364"/>
  <c r="H26" i="364"/>
  <c r="F26" i="364"/>
  <c r="H25" i="364"/>
  <c r="F25" i="364"/>
  <c r="H23" i="364"/>
  <c r="F23" i="364"/>
  <c r="H22" i="364"/>
  <c r="F22" i="364"/>
  <c r="H21" i="364"/>
  <c r="F21" i="364"/>
  <c r="H20" i="364"/>
  <c r="F20" i="364"/>
  <c r="H19" i="364"/>
  <c r="F19" i="364"/>
  <c r="H17" i="364"/>
  <c r="F17" i="364"/>
  <c r="H16" i="364"/>
  <c r="F16" i="364"/>
  <c r="H15" i="364"/>
  <c r="F15" i="364"/>
  <c r="H14" i="364"/>
  <c r="F14" i="364"/>
  <c r="H13" i="364"/>
  <c r="F13" i="364"/>
  <c r="E129" i="364" l="1"/>
  <c r="E62" i="364"/>
  <c r="E199" i="364"/>
  <c r="E138" i="364"/>
  <c r="F138" i="364" s="1"/>
  <c r="I138" i="364" s="1"/>
  <c r="E185" i="364"/>
  <c r="F185" i="364" s="1"/>
  <c r="I185" i="364" s="1"/>
  <c r="E98" i="364"/>
  <c r="F98" i="364" s="1"/>
  <c r="I98" i="364" s="1"/>
  <c r="E144" i="364"/>
  <c r="F144" i="364" s="1"/>
  <c r="I144" i="364" s="1"/>
  <c r="E158" i="364"/>
  <c r="F158" i="364" s="1"/>
  <c r="I158" i="364" s="1"/>
  <c r="E210" i="364"/>
  <c r="F210" i="364" s="1"/>
  <c r="I210" i="364" s="1"/>
  <c r="E55" i="364"/>
  <c r="F55" i="364" s="1"/>
  <c r="I55" i="364" s="1"/>
  <c r="E95" i="364"/>
  <c r="F95" i="364" s="1"/>
  <c r="I95" i="364" s="1"/>
  <c r="F125" i="364"/>
  <c r="I125" i="364" s="1"/>
  <c r="E125" i="364"/>
  <c r="E161" i="364"/>
  <c r="F161" i="364" s="1"/>
  <c r="I161" i="364" s="1"/>
  <c r="E64" i="364"/>
  <c r="F64" i="364" s="1"/>
  <c r="I64" i="364" s="1"/>
  <c r="F203" i="364"/>
  <c r="I203" i="364" s="1"/>
  <c r="I187" i="364"/>
  <c r="F188" i="364"/>
  <c r="I188" i="364" s="1"/>
  <c r="I148" i="364"/>
  <c r="I154" i="364"/>
  <c r="F171" i="364"/>
  <c r="I171" i="364" s="1"/>
  <c r="F175" i="364"/>
  <c r="I175" i="364" s="1"/>
  <c r="F199" i="364"/>
  <c r="I199" i="364" s="1"/>
  <c r="I128" i="364"/>
  <c r="E110" i="364"/>
  <c r="F110" i="364" s="1"/>
  <c r="I110" i="364" s="1"/>
  <c r="F114" i="364"/>
  <c r="I114" i="364" s="1"/>
  <c r="F129" i="364"/>
  <c r="I129" i="364" s="1"/>
  <c r="I152" i="364"/>
  <c r="I50" i="364"/>
  <c r="F51" i="364"/>
  <c r="I51" i="364" s="1"/>
  <c r="I58" i="364"/>
  <c r="I66" i="364"/>
  <c r="I89" i="364"/>
  <c r="I113" i="364"/>
  <c r="I160" i="364"/>
  <c r="I170" i="364"/>
  <c r="I202" i="364"/>
  <c r="I207" i="364"/>
  <c r="I22" i="364"/>
  <c r="I26" i="364"/>
  <c r="I106" i="364"/>
  <c r="I134" i="364"/>
  <c r="I142" i="364"/>
  <c r="I153" i="364"/>
  <c r="I167" i="364"/>
  <c r="I182" i="364"/>
  <c r="I208" i="364"/>
  <c r="I212" i="364"/>
  <c r="I215" i="364"/>
  <c r="I81" i="364"/>
  <c r="F62" i="364"/>
  <c r="I62" i="364" s="1"/>
  <c r="I102" i="364"/>
  <c r="I119" i="364"/>
  <c r="I15" i="364"/>
  <c r="I19" i="364"/>
  <c r="I34" i="364"/>
  <c r="I68" i="364"/>
  <c r="I78" i="364"/>
  <c r="I82" i="364"/>
  <c r="I94" i="364"/>
  <c r="I104" i="364"/>
  <c r="I108" i="364"/>
  <c r="I122" i="364"/>
  <c r="I135" i="364"/>
  <c r="I165" i="364"/>
  <c r="I173" i="364"/>
  <c r="I180" i="364"/>
  <c r="I206" i="364"/>
  <c r="I209" i="364"/>
  <c r="I213" i="364"/>
  <c r="I75" i="364"/>
  <c r="I77" i="364"/>
  <c r="I93" i="364"/>
  <c r="I103" i="364"/>
  <c r="I43" i="364"/>
  <c r="I105" i="364"/>
  <c r="I141" i="364"/>
  <c r="I214" i="364"/>
  <c r="I25" i="364"/>
  <c r="I28" i="364"/>
  <c r="I31" i="364"/>
  <c r="I35" i="364"/>
  <c r="I39" i="364"/>
  <c r="I54" i="364"/>
  <c r="I197" i="364"/>
  <c r="I27" i="364"/>
  <c r="I30" i="364"/>
  <c r="I52" i="364"/>
  <c r="I60" i="364"/>
  <c r="I70" i="364"/>
  <c r="I84" i="364"/>
  <c r="I181" i="364"/>
  <c r="I195" i="364"/>
  <c r="I121" i="364"/>
  <c r="I45" i="364"/>
  <c r="I48" i="364"/>
  <c r="I118" i="364"/>
  <c r="I143" i="364"/>
  <c r="I169" i="364"/>
  <c r="I184" i="364"/>
  <c r="I198" i="364"/>
  <c r="I216" i="364"/>
  <c r="I86" i="364"/>
  <c r="I13" i="364"/>
  <c r="I16" i="364"/>
  <c r="I20" i="364"/>
  <c r="I29" i="364"/>
  <c r="I32" i="364"/>
  <c r="I36" i="364"/>
  <c r="I40" i="364"/>
  <c r="I46" i="364"/>
  <c r="I63" i="364"/>
  <c r="I53" i="364"/>
  <c r="I194" i="364"/>
  <c r="I67" i="364"/>
  <c r="I192" i="364"/>
  <c r="I156" i="364"/>
  <c r="I47" i="364"/>
  <c r="I61" i="364"/>
  <c r="I79" i="364"/>
  <c r="I88" i="364"/>
  <c r="I90" i="364"/>
  <c r="I97" i="364"/>
  <c r="I112" i="364"/>
  <c r="I124" i="364"/>
  <c r="I133" i="364"/>
  <c r="I140" i="364"/>
  <c r="I150" i="364"/>
  <c r="I174" i="364"/>
  <c r="I69" i="364"/>
  <c r="I166" i="364"/>
  <c r="I80" i="364"/>
  <c r="I87" i="364"/>
  <c r="I127" i="364"/>
  <c r="I14" i="364"/>
  <c r="I17" i="364"/>
  <c r="I21" i="364"/>
  <c r="I23" i="364"/>
  <c r="I38" i="364"/>
  <c r="I59" i="364"/>
  <c r="I71" i="364"/>
  <c r="I76" i="364"/>
  <c r="I109" i="364"/>
  <c r="I137" i="364"/>
  <c r="I157" i="364"/>
  <c r="I211" i="364"/>
  <c r="I151" i="364"/>
  <c r="I83" i="364"/>
  <c r="I91" i="364"/>
  <c r="I201" i="364"/>
  <c r="I49" i="364"/>
  <c r="I149" i="364"/>
  <c r="I72" i="364" l="1"/>
  <c r="I217" i="364"/>
  <c r="I204" i="364"/>
  <c r="I145" i="364"/>
  <c r="I189" i="364"/>
  <c r="I162" i="364"/>
  <c r="I130" i="364"/>
  <c r="I99" i="364"/>
  <c r="I176" i="364"/>
  <c r="I115" i="364"/>
  <c r="I219" i="364" l="1"/>
  <c r="I16" i="26" s="1"/>
  <c r="G6" i="313"/>
  <c r="G4" i="313"/>
  <c r="F195" i="332" l="1"/>
  <c r="F194" i="332"/>
  <c r="F190" i="332"/>
  <c r="H220" i="332"/>
  <c r="F220" i="332"/>
  <c r="H208" i="332"/>
  <c r="F208" i="332"/>
  <c r="H219" i="332"/>
  <c r="F219" i="332"/>
  <c r="H218" i="332"/>
  <c r="F218" i="332"/>
  <c r="H217" i="332"/>
  <c r="F217" i="332"/>
  <c r="H216" i="332"/>
  <c r="F216" i="332"/>
  <c r="H215" i="332"/>
  <c r="F215" i="332"/>
  <c r="H214" i="332"/>
  <c r="F214" i="332"/>
  <c r="H213" i="332"/>
  <c r="F213" i="332"/>
  <c r="H210" i="332"/>
  <c r="F210" i="332"/>
  <c r="H209" i="332"/>
  <c r="F209" i="332"/>
  <c r="H204" i="332"/>
  <c r="F204" i="332"/>
  <c r="H205" i="332"/>
  <c r="F205" i="332"/>
  <c r="H203" i="332"/>
  <c r="F203" i="332"/>
  <c r="H202" i="332"/>
  <c r="F202" i="332"/>
  <c r="H201" i="332"/>
  <c r="F201" i="332"/>
  <c r="H207" i="332"/>
  <c r="F207" i="332"/>
  <c r="H206" i="332"/>
  <c r="F206" i="332"/>
  <c r="H198" i="332"/>
  <c r="F198" i="332"/>
  <c r="H197" i="332"/>
  <c r="H196" i="332"/>
  <c r="H195" i="332"/>
  <c r="H194" i="332"/>
  <c r="H193" i="332"/>
  <c r="H191" i="332"/>
  <c r="H190" i="332"/>
  <c r="H181" i="332"/>
  <c r="F181" i="332"/>
  <c r="H180" i="332"/>
  <c r="F180" i="332"/>
  <c r="H179" i="332"/>
  <c r="F179" i="332"/>
  <c r="H175" i="332"/>
  <c r="F175" i="332"/>
  <c r="H173" i="332"/>
  <c r="F173" i="332"/>
  <c r="H171" i="332"/>
  <c r="F171" i="332"/>
  <c r="H170" i="332"/>
  <c r="F170" i="332"/>
  <c r="H169" i="332"/>
  <c r="F169" i="332"/>
  <c r="H168" i="332"/>
  <c r="F168" i="332"/>
  <c r="H163" i="332"/>
  <c r="F163" i="332"/>
  <c r="H162" i="332"/>
  <c r="F162" i="332"/>
  <c r="H161" i="332"/>
  <c r="F161" i="332"/>
  <c r="H158" i="332"/>
  <c r="F158" i="332"/>
  <c r="H157" i="332"/>
  <c r="F157" i="332"/>
  <c r="H156" i="332"/>
  <c r="F156" i="332"/>
  <c r="H153" i="332"/>
  <c r="F153" i="332"/>
  <c r="H152" i="332"/>
  <c r="F152" i="332"/>
  <c r="I152" i="332" s="1"/>
  <c r="H151" i="332"/>
  <c r="F151" i="332"/>
  <c r="H148" i="332"/>
  <c r="F148" i="332"/>
  <c r="H147" i="332"/>
  <c r="F147" i="332"/>
  <c r="H146" i="332"/>
  <c r="F146" i="332"/>
  <c r="H143" i="332"/>
  <c r="F143" i="332"/>
  <c r="H142" i="332"/>
  <c r="F142" i="332"/>
  <c r="H141" i="332"/>
  <c r="F141" i="332"/>
  <c r="H140" i="332"/>
  <c r="H139" i="332"/>
  <c r="F139" i="332"/>
  <c r="H138" i="332"/>
  <c r="F138" i="332"/>
  <c r="H137" i="332"/>
  <c r="F137" i="332"/>
  <c r="H133" i="332"/>
  <c r="F133" i="332"/>
  <c r="H132" i="332"/>
  <c r="F132" i="332"/>
  <c r="H131" i="332"/>
  <c r="F131" i="332"/>
  <c r="H130" i="332"/>
  <c r="F130" i="332"/>
  <c r="H126" i="332"/>
  <c r="F126" i="332"/>
  <c r="H125" i="332"/>
  <c r="F125" i="332"/>
  <c r="H124" i="332"/>
  <c r="F124" i="332"/>
  <c r="H123" i="332"/>
  <c r="F123" i="332"/>
  <c r="H119" i="332"/>
  <c r="F119" i="332"/>
  <c r="H118" i="332"/>
  <c r="F118" i="332"/>
  <c r="H117" i="332"/>
  <c r="F117" i="332"/>
  <c r="H116" i="332"/>
  <c r="F116" i="332"/>
  <c r="H115" i="332"/>
  <c r="F115" i="332"/>
  <c r="H114" i="332"/>
  <c r="F114" i="332"/>
  <c r="H113" i="332"/>
  <c r="F113" i="332"/>
  <c r="H112" i="332"/>
  <c r="F112" i="332"/>
  <c r="H111" i="332"/>
  <c r="F111" i="332"/>
  <c r="H110" i="332"/>
  <c r="F110" i="332"/>
  <c r="H107" i="332"/>
  <c r="F107" i="332"/>
  <c r="H106" i="332"/>
  <c r="F106" i="332"/>
  <c r="H105" i="332"/>
  <c r="F105" i="332"/>
  <c r="H104" i="332"/>
  <c r="F104" i="332"/>
  <c r="H103" i="332"/>
  <c r="F103" i="332"/>
  <c r="H102" i="332"/>
  <c r="F102" i="332"/>
  <c r="H101" i="332"/>
  <c r="F101" i="332"/>
  <c r="H100" i="332"/>
  <c r="F100" i="332"/>
  <c r="H99" i="332"/>
  <c r="F99" i="332"/>
  <c r="H98" i="332"/>
  <c r="F98" i="332"/>
  <c r="H97" i="332"/>
  <c r="F97" i="332"/>
  <c r="H96" i="332"/>
  <c r="F96" i="332"/>
  <c r="H90" i="332"/>
  <c r="F90" i="332"/>
  <c r="H89" i="332"/>
  <c r="F89" i="332"/>
  <c r="H88" i="332"/>
  <c r="F88" i="332"/>
  <c r="H87" i="332"/>
  <c r="F87" i="332"/>
  <c r="H86" i="332"/>
  <c r="F86" i="332"/>
  <c r="H85" i="332"/>
  <c r="F85" i="332"/>
  <c r="H84" i="332"/>
  <c r="F84" i="332"/>
  <c r="H83" i="332"/>
  <c r="F83" i="332"/>
  <c r="H82" i="332"/>
  <c r="F82" i="332"/>
  <c r="H79" i="332"/>
  <c r="F79" i="332"/>
  <c r="H78" i="332"/>
  <c r="F78" i="332"/>
  <c r="H77" i="332"/>
  <c r="F77" i="332"/>
  <c r="H76" i="332"/>
  <c r="F76" i="332"/>
  <c r="H75" i="332"/>
  <c r="F75" i="332"/>
  <c r="H74" i="332"/>
  <c r="F74" i="332"/>
  <c r="H73" i="332"/>
  <c r="F73" i="332"/>
  <c r="H72" i="332"/>
  <c r="F72" i="332"/>
  <c r="H71" i="332"/>
  <c r="F71" i="332"/>
  <c r="H70" i="332"/>
  <c r="F70" i="332"/>
  <c r="H69" i="332"/>
  <c r="F69" i="332"/>
  <c r="H65" i="332"/>
  <c r="F65" i="332"/>
  <c r="H64" i="332"/>
  <c r="F64" i="332"/>
  <c r="H62" i="332"/>
  <c r="F62" i="332"/>
  <c r="H61" i="332"/>
  <c r="F61" i="332"/>
  <c r="H59" i="332"/>
  <c r="F59" i="332"/>
  <c r="H58" i="332"/>
  <c r="F58" i="332"/>
  <c r="H57" i="332"/>
  <c r="F57" i="332"/>
  <c r="H54" i="332"/>
  <c r="H53" i="332"/>
  <c r="H52" i="332"/>
  <c r="F52" i="332"/>
  <c r="H51" i="332"/>
  <c r="F51" i="332"/>
  <c r="H50" i="332"/>
  <c r="F50" i="332"/>
  <c r="H49" i="332"/>
  <c r="F49" i="332"/>
  <c r="H48" i="332"/>
  <c r="H47" i="332"/>
  <c r="F47" i="332"/>
  <c r="H46" i="332"/>
  <c r="H45" i="332"/>
  <c r="H44" i="332"/>
  <c r="H25" i="332"/>
  <c r="F25" i="332"/>
  <c r="H24" i="332"/>
  <c r="F24" i="332"/>
  <c r="I161" i="332" l="1"/>
  <c r="I99" i="332"/>
  <c r="I102" i="332"/>
  <c r="I209" i="332"/>
  <c r="I213" i="332"/>
  <c r="I219" i="332"/>
  <c r="I105" i="332"/>
  <c r="I168" i="332"/>
  <c r="I204" i="332"/>
  <c r="I215" i="332"/>
  <c r="I208" i="332"/>
  <c r="I198" i="332"/>
  <c r="I206" i="332"/>
  <c r="I205" i="332"/>
  <c r="I163" i="332"/>
  <c r="I170" i="332"/>
  <c r="I195" i="332"/>
  <c r="I106" i="332"/>
  <c r="I123" i="332"/>
  <c r="I141" i="332"/>
  <c r="I146" i="332"/>
  <c r="I151" i="332"/>
  <c r="I203" i="332"/>
  <c r="I59" i="332"/>
  <c r="I70" i="332"/>
  <c r="I76" i="332"/>
  <c r="I98" i="332"/>
  <c r="I124" i="332"/>
  <c r="I130" i="332"/>
  <c r="I139" i="332"/>
  <c r="I125" i="332"/>
  <c r="I201" i="332"/>
  <c r="I142" i="332"/>
  <c r="I137" i="332"/>
  <c r="I143" i="332"/>
  <c r="I157" i="332"/>
  <c r="I171" i="332"/>
  <c r="I218" i="332"/>
  <c r="I173" i="332"/>
  <c r="I207" i="332"/>
  <c r="I217" i="332"/>
  <c r="I103" i="332"/>
  <c r="I179" i="332"/>
  <c r="I216" i="332"/>
  <c r="I220" i="332"/>
  <c r="I147" i="332"/>
  <c r="I169" i="332"/>
  <c r="I97" i="332"/>
  <c r="I100" i="332"/>
  <c r="I113" i="332"/>
  <c r="I119" i="332"/>
  <c r="I133" i="332"/>
  <c r="I153" i="332"/>
  <c r="I162" i="332"/>
  <c r="I175" i="332"/>
  <c r="I181" i="332"/>
  <c r="I210" i="332"/>
  <c r="I117" i="332"/>
  <c r="I131" i="332"/>
  <c r="I158" i="332"/>
  <c r="I118" i="332"/>
  <c r="I126" i="332"/>
  <c r="I132" i="332"/>
  <c r="I138" i="332"/>
  <c r="I148" i="332"/>
  <c r="I156" i="332"/>
  <c r="I180" i="332"/>
  <c r="I190" i="332"/>
  <c r="I194" i="332"/>
  <c r="I202" i="332"/>
  <c r="I214" i="332"/>
  <c r="I107" i="332"/>
  <c r="I101" i="332"/>
  <c r="I104" i="332"/>
  <c r="I114" i="332"/>
  <c r="I111" i="332"/>
  <c r="I112" i="332"/>
  <c r="I115" i="332"/>
  <c r="I96" i="332"/>
  <c r="I110" i="332"/>
  <c r="I116" i="332"/>
  <c r="I84" i="332"/>
  <c r="I87" i="332"/>
  <c r="I90" i="332"/>
  <c r="I61" i="332"/>
  <c r="I65" i="332"/>
  <c r="I82" i="332"/>
  <c r="I85" i="332"/>
  <c r="I88" i="332"/>
  <c r="I78" i="332"/>
  <c r="I83" i="332"/>
  <c r="I86" i="332"/>
  <c r="I89" i="332"/>
  <c r="I69" i="332"/>
  <c r="I75" i="332"/>
  <c r="I74" i="332"/>
  <c r="I72" i="332"/>
  <c r="I79" i="332"/>
  <c r="I77" i="332"/>
  <c r="I73" i="332"/>
  <c r="I25" i="332"/>
  <c r="I49" i="332"/>
  <c r="I58" i="332"/>
  <c r="I71" i="332"/>
  <c r="I52" i="332"/>
  <c r="I64" i="332"/>
  <c r="I24" i="332"/>
  <c r="I51" i="332"/>
  <c r="I57" i="332"/>
  <c r="I62" i="332"/>
  <c r="I47" i="332"/>
  <c r="I50" i="332"/>
  <c r="I134" i="332" l="1"/>
  <c r="I222" i="332"/>
  <c r="I91" i="332"/>
  <c r="I154" i="332"/>
  <c r="I120" i="332"/>
  <c r="I149" i="332"/>
  <c r="I66" i="332"/>
  <c r="I108" i="332"/>
  <c r="I211" i="332"/>
  <c r="I176" i="332"/>
  <c r="I80" i="332"/>
  <c r="I92" i="332" s="1"/>
  <c r="I159" i="332"/>
  <c r="I182" i="332"/>
  <c r="I127" i="332"/>
  <c r="I166" i="332"/>
  <c r="F46" i="332"/>
  <c r="I46" i="332" s="1"/>
  <c r="I121" i="332" l="1"/>
  <c r="H41" i="332" l="1"/>
  <c r="F41" i="332"/>
  <c r="H40" i="332"/>
  <c r="F40" i="332"/>
  <c r="I40" i="332" s="1"/>
  <c r="H39" i="332"/>
  <c r="F39" i="332"/>
  <c r="I39" i="332" s="1"/>
  <c r="H38" i="332"/>
  <c r="F38" i="332"/>
  <c r="H37" i="332"/>
  <c r="F37" i="332"/>
  <c r="H35" i="332"/>
  <c r="F35" i="332"/>
  <c r="H33" i="332"/>
  <c r="F33" i="332"/>
  <c r="H32" i="332"/>
  <c r="F32" i="332"/>
  <c r="I32" i="332" s="1"/>
  <c r="H31" i="332"/>
  <c r="F31" i="332"/>
  <c r="H30" i="332"/>
  <c r="F30" i="332"/>
  <c r="I33" i="332" l="1"/>
  <c r="I41" i="332"/>
  <c r="I35" i="332"/>
  <c r="I37" i="332"/>
  <c r="I31" i="332"/>
  <c r="I30" i="332"/>
  <c r="I38" i="332"/>
  <c r="I42" i="332" l="1"/>
  <c r="H26" i="332"/>
  <c r="H22" i="332"/>
  <c r="F22" i="332"/>
  <c r="H19" i="332"/>
  <c r="F19" i="332"/>
  <c r="H18" i="332"/>
  <c r="F18" i="332"/>
  <c r="H16" i="332"/>
  <c r="F16" i="332"/>
  <c r="H14" i="332"/>
  <c r="F14" i="332"/>
  <c r="H12" i="332"/>
  <c r="F12" i="332"/>
  <c r="I16" i="332" l="1"/>
  <c r="I12" i="332"/>
  <c r="I18" i="332"/>
  <c r="I19" i="332"/>
  <c r="I14" i="332"/>
  <c r="I22" i="332"/>
  <c r="H78" i="354" l="1"/>
  <c r="F78" i="354"/>
  <c r="H77" i="354"/>
  <c r="F77" i="354"/>
  <c r="H74" i="354"/>
  <c r="F74" i="354"/>
  <c r="H73" i="354"/>
  <c r="F73" i="354"/>
  <c r="H72" i="354"/>
  <c r="H71" i="354"/>
  <c r="F71" i="354"/>
  <c r="H70" i="354"/>
  <c r="F70" i="354"/>
  <c r="H69" i="354"/>
  <c r="F69" i="354"/>
  <c r="H68" i="354"/>
  <c r="F68" i="354"/>
  <c r="H67" i="354"/>
  <c r="F67" i="354"/>
  <c r="H66" i="354"/>
  <c r="F66" i="354"/>
  <c r="H65" i="354"/>
  <c r="F65" i="354"/>
  <c r="H64" i="354"/>
  <c r="F64" i="354"/>
  <c r="H63" i="354"/>
  <c r="F63" i="354"/>
  <c r="H62" i="354"/>
  <c r="F62" i="354"/>
  <c r="H61" i="354"/>
  <c r="F61" i="354"/>
  <c r="H60" i="354"/>
  <c r="F60" i="354"/>
  <c r="H57" i="354"/>
  <c r="F57" i="354"/>
  <c r="H56" i="354"/>
  <c r="F56" i="354"/>
  <c r="H54" i="354"/>
  <c r="F54" i="354"/>
  <c r="H55" i="354"/>
  <c r="F55" i="354"/>
  <c r="I77" i="354" l="1"/>
  <c r="I78" i="354"/>
  <c r="I55" i="354"/>
  <c r="I62" i="354"/>
  <c r="I65" i="354"/>
  <c r="I68" i="354"/>
  <c r="I71" i="354"/>
  <c r="I74" i="354"/>
  <c r="I60" i="354"/>
  <c r="I63" i="354"/>
  <c r="I66" i="354"/>
  <c r="I69" i="354"/>
  <c r="I56" i="354"/>
  <c r="I61" i="354"/>
  <c r="I64" i="354"/>
  <c r="I67" i="354"/>
  <c r="I70" i="354"/>
  <c r="I73" i="354"/>
  <c r="I57" i="354"/>
  <c r="I54" i="354"/>
  <c r="I58" i="354" l="1"/>
  <c r="I79" i="354"/>
  <c r="A3" i="354" l="1"/>
  <c r="A5" i="354"/>
  <c r="A6" i="354"/>
  <c r="G6" i="26"/>
  <c r="G4" i="26"/>
  <c r="E3" i="288"/>
  <c r="E4" i="288"/>
  <c r="E5" i="288"/>
  <c r="E8" i="288"/>
  <c r="G4" i="314" l="1"/>
  <c r="G4" i="365"/>
  <c r="G4" i="364"/>
  <c r="G4" i="354"/>
  <c r="G6" i="354"/>
  <c r="G6" i="314"/>
  <c r="G6" i="365"/>
  <c r="G6" i="364"/>
  <c r="H58" i="316" l="1"/>
  <c r="F58" i="316"/>
  <c r="I58" i="316" l="1"/>
  <c r="H49" i="300" l="1"/>
  <c r="H45" i="300"/>
  <c r="H42" i="313" l="1"/>
  <c r="F42" i="313"/>
  <c r="I42" i="313" s="1"/>
  <c r="F49" i="300" l="1"/>
  <c r="I49" i="300" s="1"/>
  <c r="F45" i="300"/>
  <c r="I45" i="300" s="1"/>
  <c r="H69" i="300" l="1"/>
  <c r="F69" i="300"/>
  <c r="H63" i="300"/>
  <c r="F63" i="300"/>
  <c r="H58" i="300"/>
  <c r="F58" i="300"/>
  <c r="H16" i="301"/>
  <c r="F16" i="301"/>
  <c r="H14" i="301"/>
  <c r="F14" i="301"/>
  <c r="I16" i="301" l="1"/>
  <c r="I69" i="300"/>
  <c r="I63" i="300"/>
  <c r="I58" i="300"/>
  <c r="I14" i="301"/>
  <c r="H24" i="301"/>
  <c r="F24" i="301"/>
  <c r="H53" i="301"/>
  <c r="F53" i="301"/>
  <c r="H52" i="301"/>
  <c r="F52" i="301"/>
  <c r="H51" i="301"/>
  <c r="F51" i="301"/>
  <c r="H50" i="301"/>
  <c r="F50" i="301"/>
  <c r="I50" i="301" s="1"/>
  <c r="H49" i="301"/>
  <c r="F49" i="301"/>
  <c r="H48" i="301"/>
  <c r="F48" i="301"/>
  <c r="H45" i="301"/>
  <c r="F45" i="301"/>
  <c r="I45" i="301" s="1"/>
  <c r="H44" i="301"/>
  <c r="F44" i="301"/>
  <c r="I44" i="301" s="1"/>
  <c r="H43" i="301"/>
  <c r="F43" i="301"/>
  <c r="H42" i="301"/>
  <c r="F42" i="301"/>
  <c r="I42" i="301" s="1"/>
  <c r="H39" i="301"/>
  <c r="F39" i="301"/>
  <c r="H37" i="301"/>
  <c r="F37" i="301"/>
  <c r="H36" i="301"/>
  <c r="F36" i="301"/>
  <c r="I36" i="301" s="1"/>
  <c r="H35" i="301"/>
  <c r="F35" i="301"/>
  <c r="H34" i="301"/>
  <c r="F34" i="301"/>
  <c r="H21" i="301"/>
  <c r="F21" i="301"/>
  <c r="I21" i="301" s="1"/>
  <c r="H15" i="301"/>
  <c r="F15" i="301"/>
  <c r="H13" i="301"/>
  <c r="F13" i="301"/>
  <c r="I13" i="301" l="1"/>
  <c r="I34" i="301"/>
  <c r="I43" i="301"/>
  <c r="I24" i="301"/>
  <c r="I39" i="301"/>
  <c r="I35" i="301"/>
  <c r="I51" i="301"/>
  <c r="I52" i="301"/>
  <c r="I37" i="301"/>
  <c r="I53" i="301"/>
  <c r="I48" i="301"/>
  <c r="I49" i="301"/>
  <c r="I15" i="301"/>
  <c r="I55" i="301" l="1"/>
  <c r="I40" i="301"/>
  <c r="I46" i="301"/>
  <c r="I56" i="301" l="1"/>
  <c r="I46" i="26"/>
  <c r="H48" i="300"/>
  <c r="F48" i="300"/>
  <c r="I48" i="300" s="1"/>
  <c r="H46" i="300"/>
  <c r="F46" i="300"/>
  <c r="H47" i="300"/>
  <c r="F47" i="300"/>
  <c r="H44" i="300"/>
  <c r="F44" i="300"/>
  <c r="H38" i="300"/>
  <c r="F38" i="300"/>
  <c r="H37" i="300"/>
  <c r="F37" i="300"/>
  <c r="H36" i="300"/>
  <c r="F36" i="300"/>
  <c r="I36" i="300" s="1"/>
  <c r="H35" i="300"/>
  <c r="F35" i="300"/>
  <c r="H34" i="300"/>
  <c r="F34" i="300"/>
  <c r="H33" i="300"/>
  <c r="F33" i="300"/>
  <c r="H32" i="300"/>
  <c r="F32" i="300"/>
  <c r="H31" i="300"/>
  <c r="F31" i="300"/>
  <c r="H30" i="300"/>
  <c r="F30" i="300"/>
  <c r="H28" i="300"/>
  <c r="F28" i="300"/>
  <c r="H27" i="300"/>
  <c r="F27" i="300"/>
  <c r="H26" i="300"/>
  <c r="F26" i="300"/>
  <c r="H25" i="300"/>
  <c r="F25" i="300"/>
  <c r="H24" i="300"/>
  <c r="F24" i="300"/>
  <c r="H23" i="300"/>
  <c r="F23" i="300"/>
  <c r="I23" i="300" s="1"/>
  <c r="H22" i="300"/>
  <c r="F22" i="300"/>
  <c r="H21" i="300"/>
  <c r="F21" i="300"/>
  <c r="I21" i="300" s="1"/>
  <c r="H20" i="300"/>
  <c r="F20" i="300"/>
  <c r="H18" i="300"/>
  <c r="F18" i="300"/>
  <c r="H17" i="300"/>
  <c r="F17" i="300"/>
  <c r="H15" i="300"/>
  <c r="F15" i="300"/>
  <c r="I15" i="300" s="1"/>
  <c r="H14" i="300"/>
  <c r="F14" i="300"/>
  <c r="H13" i="300"/>
  <c r="F13" i="300"/>
  <c r="I13" i="300" l="1"/>
  <c r="I27" i="300"/>
  <c r="I34" i="300"/>
  <c r="I46" i="300"/>
  <c r="I24" i="300"/>
  <c r="I31" i="300"/>
  <c r="I37" i="300"/>
  <c r="I44" i="300"/>
  <c r="I18" i="300"/>
  <c r="I25" i="300"/>
  <c r="I32" i="300"/>
  <c r="I38" i="300"/>
  <c r="I47" i="300"/>
  <c r="I26" i="300"/>
  <c r="I33" i="300"/>
  <c r="I14" i="300"/>
  <c r="I28" i="300"/>
  <c r="I35" i="300"/>
  <c r="I22" i="300"/>
  <c r="I30" i="300"/>
  <c r="I17" i="300"/>
  <c r="I20" i="300"/>
  <c r="I50" i="300" l="1"/>
  <c r="H162" i="316"/>
  <c r="F162" i="316"/>
  <c r="H158" i="316"/>
  <c r="F158" i="316"/>
  <c r="H157" i="316"/>
  <c r="F157" i="316"/>
  <c r="H156" i="316"/>
  <c r="F156" i="316"/>
  <c r="H155" i="316"/>
  <c r="F155" i="316"/>
  <c r="H154" i="316"/>
  <c r="F154" i="316"/>
  <c r="I162" i="316" l="1"/>
  <c r="I155" i="316"/>
  <c r="I158" i="316"/>
  <c r="I157" i="316"/>
  <c r="I156" i="316"/>
  <c r="I154" i="316"/>
  <c r="H58" i="314" l="1"/>
  <c r="F58" i="314"/>
  <c r="I58" i="314" s="1"/>
  <c r="H57" i="314"/>
  <c r="F57" i="314"/>
  <c r="H70" i="168"/>
  <c r="F70" i="168"/>
  <c r="H69" i="168"/>
  <c r="F69" i="168"/>
  <c r="I69" i="168" s="1"/>
  <c r="H73" i="316"/>
  <c r="I57" i="314" l="1"/>
  <c r="I70" i="168"/>
  <c r="F38" i="168" l="1"/>
  <c r="I38" i="168" s="1"/>
  <c r="F37" i="168"/>
  <c r="I37" i="168" s="1"/>
  <c r="F31" i="168"/>
  <c r="F29" i="168"/>
  <c r="F28" i="168"/>
  <c r="H108" i="168"/>
  <c r="H109" i="168"/>
  <c r="H110" i="168"/>
  <c r="H111" i="168"/>
  <c r="H112" i="168"/>
  <c r="H113" i="168"/>
  <c r="H114" i="168"/>
  <c r="H115" i="168"/>
  <c r="H116" i="168"/>
  <c r="H117" i="168"/>
  <c r="H118" i="168"/>
  <c r="H119" i="168"/>
  <c r="H120" i="168"/>
  <c r="H121" i="168"/>
  <c r="H107" i="168"/>
  <c r="F108" i="168"/>
  <c r="F109" i="168"/>
  <c r="F110" i="168"/>
  <c r="F111" i="168"/>
  <c r="F112" i="168"/>
  <c r="F113" i="168"/>
  <c r="F114" i="168"/>
  <c r="F115" i="168"/>
  <c r="F116" i="168"/>
  <c r="I116" i="168" s="1"/>
  <c r="F117" i="168"/>
  <c r="F118" i="168"/>
  <c r="E119" i="168" s="1"/>
  <c r="F120" i="168"/>
  <c r="E121" i="168" s="1"/>
  <c r="F107" i="168"/>
  <c r="H101" i="168"/>
  <c r="H102" i="168"/>
  <c r="F101" i="168"/>
  <c r="F102" i="168"/>
  <c r="H99" i="168"/>
  <c r="F99" i="168"/>
  <c r="H95" i="168"/>
  <c r="H96" i="168"/>
  <c r="H88" i="168"/>
  <c r="H90" i="168"/>
  <c r="H91" i="168"/>
  <c r="H92" i="168"/>
  <c r="H93" i="168"/>
  <c r="H94" i="168"/>
  <c r="H89" i="168"/>
  <c r="F88" i="168"/>
  <c r="F90" i="168"/>
  <c r="F92" i="168"/>
  <c r="F93" i="168"/>
  <c r="F94" i="168"/>
  <c r="F95" i="168"/>
  <c r="F96" i="168"/>
  <c r="F89" i="168"/>
  <c r="H84" i="168"/>
  <c r="F84" i="168"/>
  <c r="H80" i="168"/>
  <c r="H81" i="168"/>
  <c r="F80" i="168"/>
  <c r="F81" i="168"/>
  <c r="H78" i="168"/>
  <c r="F78" i="168"/>
  <c r="H75" i="168"/>
  <c r="F75" i="168"/>
  <c r="H66" i="168"/>
  <c r="H68" i="168"/>
  <c r="H71" i="168"/>
  <c r="H64" i="168"/>
  <c r="F66" i="168"/>
  <c r="F68" i="168"/>
  <c r="F64" i="168"/>
  <c r="H56" i="168"/>
  <c r="H57" i="168"/>
  <c r="H55" i="168"/>
  <c r="F56" i="168"/>
  <c r="F57" i="168"/>
  <c r="F55" i="168"/>
  <c r="H50" i="168"/>
  <c r="H51" i="168"/>
  <c r="H49" i="168"/>
  <c r="F50" i="168"/>
  <c r="I50" i="168" s="1"/>
  <c r="F51" i="168"/>
  <c r="F49" i="168"/>
  <c r="H43" i="168"/>
  <c r="H45" i="168"/>
  <c r="H46" i="168"/>
  <c r="F43" i="168"/>
  <c r="F45" i="168"/>
  <c r="F46" i="168"/>
  <c r="H44" i="168"/>
  <c r="F44" i="168"/>
  <c r="H29" i="168"/>
  <c r="H30" i="168"/>
  <c r="H31" i="168"/>
  <c r="H32" i="168"/>
  <c r="H34" i="168"/>
  <c r="H35" i="168"/>
  <c r="H36" i="168"/>
  <c r="H28" i="168"/>
  <c r="F39" i="168"/>
  <c r="I39" i="168" s="1"/>
  <c r="I107" i="168" l="1"/>
  <c r="I45" i="168"/>
  <c r="I57" i="168"/>
  <c r="I75" i="168"/>
  <c r="I101" i="168"/>
  <c r="I84" i="168"/>
  <c r="I85" i="168" s="1"/>
  <c r="I56" i="168"/>
  <c r="I94" i="168"/>
  <c r="I78" i="168"/>
  <c r="I82" i="168" s="1"/>
  <c r="I93" i="168"/>
  <c r="I99" i="168"/>
  <c r="I103" i="168" s="1"/>
  <c r="I51" i="168"/>
  <c r="I68" i="168"/>
  <c r="I102" i="168"/>
  <c r="I46" i="168"/>
  <c r="I64" i="168"/>
  <c r="I115" i="168"/>
  <c r="I109" i="168"/>
  <c r="I81" i="168"/>
  <c r="I90" i="168"/>
  <c r="I113" i="168"/>
  <c r="I43" i="168"/>
  <c r="I47" i="168" s="1"/>
  <c r="I112" i="168"/>
  <c r="I66" i="168"/>
  <c r="I80" i="168"/>
  <c r="I96" i="168"/>
  <c r="I117" i="168"/>
  <c r="I111" i="168"/>
  <c r="I120" i="168"/>
  <c r="I114" i="168"/>
  <c r="I108" i="168"/>
  <c r="I95" i="168"/>
  <c r="I88" i="168"/>
  <c r="I110" i="168"/>
  <c r="I92" i="168"/>
  <c r="I28" i="168"/>
  <c r="I29" i="168"/>
  <c r="I49" i="168"/>
  <c r="I118" i="168"/>
  <c r="I31" i="168"/>
  <c r="I55" i="168"/>
  <c r="I89" i="168"/>
  <c r="I44" i="168"/>
  <c r="F121" i="168"/>
  <c r="I121" i="168" s="1"/>
  <c r="F119" i="168"/>
  <c r="I119" i="168" s="1"/>
  <c r="I76" i="168" l="1"/>
  <c r="I52" i="168"/>
  <c r="I58" i="168"/>
  <c r="I122" i="168"/>
  <c r="I59" i="168" l="1"/>
  <c r="I23" i="26"/>
  <c r="F72" i="354" l="1"/>
  <c r="I72" i="354" s="1"/>
  <c r="I75" i="354" s="1"/>
  <c r="I84" i="354" s="1"/>
  <c r="F26" i="332"/>
  <c r="F140" i="332" l="1"/>
  <c r="I140" i="332" s="1"/>
  <c r="I144" i="332" s="1"/>
  <c r="F193" i="332"/>
  <c r="I193" i="332" s="1"/>
  <c r="E27" i="332"/>
  <c r="I26" i="332"/>
  <c r="F73" i="316"/>
  <c r="I73" i="316" s="1"/>
  <c r="F91" i="168"/>
  <c r="I91" i="168" s="1"/>
  <c r="I97" i="168" s="1"/>
  <c r="I104" i="168" s="1"/>
  <c r="F36" i="168"/>
  <c r="I36" i="168" s="1"/>
  <c r="F35" i="168"/>
  <c r="I35" i="168" s="1"/>
  <c r="F34" i="168"/>
  <c r="I34" i="168" s="1"/>
  <c r="F71" i="168"/>
  <c r="F27" i="332" l="1"/>
  <c r="G27" i="332"/>
  <c r="H27" i="332" s="1"/>
  <c r="I71" i="168"/>
  <c r="E72" i="168"/>
  <c r="H49" i="354"/>
  <c r="F48" i="354"/>
  <c r="H47" i="354"/>
  <c r="H45" i="354"/>
  <c r="F44" i="354"/>
  <c r="H43" i="354"/>
  <c r="H41" i="354"/>
  <c r="F40" i="354"/>
  <c r="H35" i="354"/>
  <c r="H33" i="354"/>
  <c r="H32" i="354"/>
  <c r="H15" i="354"/>
  <c r="F15" i="354"/>
  <c r="A2" i="354"/>
  <c r="I27" i="332" l="1"/>
  <c r="G72" i="168"/>
  <c r="H72" i="168" s="1"/>
  <c r="F72" i="168"/>
  <c r="F43" i="354"/>
  <c r="I43" i="354" s="1"/>
  <c r="H48" i="354"/>
  <c r="I48" i="354" s="1"/>
  <c r="F33" i="354"/>
  <c r="I33" i="354" s="1"/>
  <c r="F41" i="354"/>
  <c r="I41" i="354" s="1"/>
  <c r="H42" i="354"/>
  <c r="H34" i="354"/>
  <c r="H44" i="354"/>
  <c r="I44" i="354" s="1"/>
  <c r="H40" i="354"/>
  <c r="I40" i="354" s="1"/>
  <c r="F38" i="354"/>
  <c r="H38" i="354"/>
  <c r="H39" i="354"/>
  <c r="F47" i="354"/>
  <c r="I47" i="354" s="1"/>
  <c r="I15" i="354"/>
  <c r="F32" i="354"/>
  <c r="I32" i="354" s="1"/>
  <c r="F35" i="354"/>
  <c r="I35" i="354" s="1"/>
  <c r="F39" i="354"/>
  <c r="F42" i="354"/>
  <c r="F45" i="354"/>
  <c r="I45" i="354" s="1"/>
  <c r="F49" i="354"/>
  <c r="I49" i="354" s="1"/>
  <c r="I28" i="332" l="1"/>
  <c r="I72" i="168"/>
  <c r="I73" i="168" s="1"/>
  <c r="I42" i="354"/>
  <c r="I39" i="354"/>
  <c r="I38" i="354"/>
  <c r="I105" i="168" l="1"/>
  <c r="I22" i="26" s="1"/>
  <c r="H62" i="316" l="1"/>
  <c r="F62" i="316"/>
  <c r="I62" i="316" s="1"/>
  <c r="F60" i="316"/>
  <c r="H60" i="316"/>
  <c r="I60" i="316" l="1"/>
  <c r="H16" i="313"/>
  <c r="I16" i="313" s="1"/>
  <c r="H16" i="168"/>
  <c r="I16" i="168" s="1"/>
  <c r="H152" i="316"/>
  <c r="H15" i="313" l="1"/>
  <c r="F15" i="313"/>
  <c r="H178" i="316"/>
  <c r="F178" i="316"/>
  <c r="I178" i="316" s="1"/>
  <c r="H181" i="316"/>
  <c r="H180" i="316"/>
  <c r="F180" i="316"/>
  <c r="I180" i="316" s="1"/>
  <c r="H16" i="314"/>
  <c r="I16" i="314" s="1"/>
  <c r="F163" i="316"/>
  <c r="H163" i="316"/>
  <c r="F170" i="316"/>
  <c r="H170" i="316"/>
  <c r="H159" i="316"/>
  <c r="F159" i="316"/>
  <c r="H179" i="316"/>
  <c r="F179" i="316"/>
  <c r="H166" i="316"/>
  <c r="F166" i="316"/>
  <c r="F14" i="317"/>
  <c r="H14" i="317"/>
  <c r="H16" i="317"/>
  <c r="F16" i="317"/>
  <c r="H173" i="316"/>
  <c r="F173" i="316"/>
  <c r="F176" i="316"/>
  <c r="H176" i="316"/>
  <c r="H15" i="168"/>
  <c r="F15" i="168"/>
  <c r="I15" i="168" s="1"/>
  <c r="F168" i="316"/>
  <c r="H168" i="316"/>
  <c r="F177" i="316"/>
  <c r="H177" i="316"/>
  <c r="H160" i="316"/>
  <c r="F160" i="316"/>
  <c r="I160" i="316" s="1"/>
  <c r="F161" i="316"/>
  <c r="H161" i="316"/>
  <c r="H174" i="316"/>
  <c r="I176" i="316" l="1"/>
  <c r="I173" i="316"/>
  <c r="I170" i="316"/>
  <c r="I14" i="317"/>
  <c r="I15" i="313"/>
  <c r="I163" i="316"/>
  <c r="H167" i="316"/>
  <c r="E181" i="316"/>
  <c r="F181" i="316" s="1"/>
  <c r="I181" i="316" s="1"/>
  <c r="I179" i="316"/>
  <c r="I16" i="317"/>
  <c r="I159" i="316"/>
  <c r="H15" i="314"/>
  <c r="F15" i="314"/>
  <c r="F164" i="316"/>
  <c r="H164" i="316"/>
  <c r="I177" i="316"/>
  <c r="F169" i="316"/>
  <c r="H169" i="316"/>
  <c r="I168" i="316"/>
  <c r="I166" i="316"/>
  <c r="H19" i="354"/>
  <c r="I161" i="316"/>
  <c r="H16" i="354"/>
  <c r="F16" i="354"/>
  <c r="I169" i="316" l="1"/>
  <c r="H172" i="316"/>
  <c r="F172" i="316"/>
  <c r="F17" i="354"/>
  <c r="I164" i="316"/>
  <c r="H165" i="316"/>
  <c r="F165" i="316"/>
  <c r="I165" i="316" s="1"/>
  <c r="I15" i="314"/>
  <c r="F19" i="354"/>
  <c r="I19" i="354" s="1"/>
  <c r="H18" i="354"/>
  <c r="I18" i="354" s="1"/>
  <c r="F21" i="354"/>
  <c r="I16" i="354"/>
  <c r="H17" i="354"/>
  <c r="I172" i="316" l="1"/>
  <c r="H171" i="316"/>
  <c r="F171" i="316"/>
  <c r="E167" i="316"/>
  <c r="F167" i="316" s="1"/>
  <c r="I167" i="316" s="1"/>
  <c r="I17" i="354"/>
  <c r="H21" i="354"/>
  <c r="I21" i="354" s="1"/>
  <c r="H26" i="354"/>
  <c r="F26" i="354"/>
  <c r="H20" i="354"/>
  <c r="H22" i="354"/>
  <c r="H24" i="354"/>
  <c r="F24" i="354"/>
  <c r="H24" i="168"/>
  <c r="I171" i="316" l="1"/>
  <c r="E174" i="316"/>
  <c r="F174" i="316" s="1"/>
  <c r="I174" i="316" s="1"/>
  <c r="I26" i="354"/>
  <c r="I24" i="354"/>
  <c r="F28" i="354"/>
  <c r="H28" i="354"/>
  <c r="I182" i="316" l="1"/>
  <c r="I20" i="316" s="1"/>
  <c r="I28" i="354"/>
  <c r="H25" i="354"/>
  <c r="F25" i="354"/>
  <c r="H27" i="354"/>
  <c r="F27" i="354"/>
  <c r="A6" i="333"/>
  <c r="A5" i="333"/>
  <c r="A3" i="333"/>
  <c r="A2" i="333"/>
  <c r="A6" i="332"/>
  <c r="A5" i="332"/>
  <c r="A3" i="332"/>
  <c r="A2" i="332"/>
  <c r="I25" i="354" l="1"/>
  <c r="I27" i="354"/>
  <c r="H27" i="333"/>
  <c r="H26" i="333"/>
  <c r="H25" i="333"/>
  <c r="F25" i="333"/>
  <c r="H23" i="333"/>
  <c r="F23" i="333"/>
  <c r="H22" i="333"/>
  <c r="F22" i="333"/>
  <c r="H21" i="333"/>
  <c r="F21" i="333"/>
  <c r="I21" i="333" s="1"/>
  <c r="H20" i="333"/>
  <c r="F20" i="333"/>
  <c r="H14" i="333"/>
  <c r="H13" i="333"/>
  <c r="I22" i="333" l="1"/>
  <c r="I23" i="333"/>
  <c r="I20" i="333"/>
  <c r="F13" i="333"/>
  <c r="I13" i="333" s="1"/>
  <c r="F27" i="333"/>
  <c r="I27" i="333" s="1"/>
  <c r="I25" i="333"/>
  <c r="F26" i="333"/>
  <c r="I26" i="333" s="1"/>
  <c r="F14" i="333"/>
  <c r="I14" i="333" s="1"/>
  <c r="E17" i="333" l="1"/>
  <c r="F17" i="333" s="1"/>
  <c r="G17" i="333" s="1"/>
  <c r="H17" i="333" s="1"/>
  <c r="I17" i="333" s="1"/>
  <c r="E15" i="333"/>
  <c r="F15" i="333" s="1"/>
  <c r="G15" i="333" s="1"/>
  <c r="H15" i="333" s="1"/>
  <c r="I15" i="333" s="1"/>
  <c r="E30" i="333"/>
  <c r="F30" i="333" s="1"/>
  <c r="G30" i="333" s="1"/>
  <c r="H30" i="333" s="1"/>
  <c r="I30" i="333" s="1"/>
  <c r="E28" i="333"/>
  <c r="F28" i="333" s="1"/>
  <c r="G28" i="333" s="1"/>
  <c r="H28" i="333" s="1"/>
  <c r="I28" i="333" s="1"/>
  <c r="E29" i="333"/>
  <c r="F29" i="333" s="1"/>
  <c r="G29" i="333" s="1"/>
  <c r="H29" i="333" s="1"/>
  <c r="I29" i="333" s="1"/>
  <c r="E16" i="333"/>
  <c r="F16" i="333" s="1"/>
  <c r="I31" i="333" l="1"/>
  <c r="G16" i="333"/>
  <c r="H16" i="333" s="1"/>
  <c r="I16" i="333" s="1"/>
  <c r="I18" i="333" s="1"/>
  <c r="I32" i="333" s="1"/>
  <c r="I15" i="26" l="1"/>
  <c r="F197" i="332" l="1"/>
  <c r="I197" i="332" s="1"/>
  <c r="F48" i="332"/>
  <c r="I48" i="332" s="1"/>
  <c r="F71" i="316"/>
  <c r="F44" i="332" l="1"/>
  <c r="I44" i="332" s="1"/>
  <c r="F196" i="332"/>
  <c r="I196" i="332" s="1"/>
  <c r="F54" i="332"/>
  <c r="I54" i="332" s="1"/>
  <c r="F45" i="332"/>
  <c r="I45" i="332" s="1"/>
  <c r="F30" i="168"/>
  <c r="I30" i="168" s="1"/>
  <c r="F34" i="354"/>
  <c r="I34" i="354" s="1"/>
  <c r="F20" i="354"/>
  <c r="I20" i="354" s="1"/>
  <c r="F191" i="332"/>
  <c r="I191" i="332" s="1"/>
  <c r="I199" i="332" l="1"/>
  <c r="I237" i="332"/>
  <c r="F53" i="332"/>
  <c r="I53" i="332" s="1"/>
  <c r="F32" i="168"/>
  <c r="I32" i="168" s="1"/>
  <c r="I40" i="168" s="1"/>
  <c r="F22" i="354"/>
  <c r="I22" i="354" s="1"/>
  <c r="I29" i="354" s="1"/>
  <c r="I55" i="332" l="1"/>
  <c r="I239" i="332" s="1"/>
  <c r="I14" i="26" s="1"/>
  <c r="F36" i="354"/>
  <c r="I36" i="354" s="1"/>
  <c r="I50" i="354" s="1"/>
  <c r="I86" i="354" l="1"/>
  <c r="I13" i="26"/>
  <c r="I18" i="26" s="1"/>
  <c r="O34" i="291"/>
  <c r="H11" i="221" s="1"/>
  <c r="G30" i="221" s="1"/>
  <c r="A8" i="291"/>
  <c r="A6" i="291"/>
  <c r="A6" i="221"/>
  <c r="A5" i="221"/>
  <c r="A3" i="221"/>
  <c r="H68" i="300"/>
  <c r="F68" i="300"/>
  <c r="H67" i="300"/>
  <c r="F67" i="300"/>
  <c r="H62" i="300"/>
  <c r="F62" i="300"/>
  <c r="H60" i="300"/>
  <c r="F60" i="300"/>
  <c r="H59" i="300"/>
  <c r="F59" i="300"/>
  <c r="H40" i="300"/>
  <c r="F40" i="300"/>
  <c r="H39" i="300"/>
  <c r="F39" i="300"/>
  <c r="A6" i="300"/>
  <c r="A5" i="300"/>
  <c r="A3" i="300"/>
  <c r="A2" i="300"/>
  <c r="H148" i="316"/>
  <c r="F148" i="316"/>
  <c r="H147" i="316"/>
  <c r="F147" i="316"/>
  <c r="H146" i="316"/>
  <c r="F146" i="316"/>
  <c r="H144" i="316"/>
  <c r="F144" i="316"/>
  <c r="H143" i="316"/>
  <c r="F143" i="316"/>
  <c r="H142" i="316"/>
  <c r="F142" i="316"/>
  <c r="H141" i="316"/>
  <c r="F141" i="316"/>
  <c r="H140" i="316"/>
  <c r="F140" i="316"/>
  <c r="H139" i="316"/>
  <c r="F139" i="316"/>
  <c r="H138" i="316"/>
  <c r="F138" i="316"/>
  <c r="H137" i="316"/>
  <c r="F137" i="316"/>
  <c r="H136" i="316"/>
  <c r="F136" i="316"/>
  <c r="H135" i="316"/>
  <c r="F135" i="316"/>
  <c r="H134" i="316"/>
  <c r="F134" i="316"/>
  <c r="H130" i="316"/>
  <c r="F130" i="316"/>
  <c r="H129" i="316"/>
  <c r="F129" i="316"/>
  <c r="H128" i="316"/>
  <c r="F128" i="316"/>
  <c r="H127" i="316"/>
  <c r="F127" i="316"/>
  <c r="H122" i="316"/>
  <c r="F122" i="316"/>
  <c r="H121" i="316"/>
  <c r="F121" i="316"/>
  <c r="H120" i="316"/>
  <c r="F120" i="316"/>
  <c r="H119" i="316"/>
  <c r="F119" i="316"/>
  <c r="H118" i="316"/>
  <c r="F118" i="316"/>
  <c r="H117" i="316"/>
  <c r="F117" i="316"/>
  <c r="H116" i="316"/>
  <c r="F116" i="316"/>
  <c r="H115" i="316"/>
  <c r="F115" i="316"/>
  <c r="H114" i="316"/>
  <c r="F114" i="316"/>
  <c r="H113" i="316"/>
  <c r="F113" i="316"/>
  <c r="H112" i="316"/>
  <c r="F112" i="316"/>
  <c r="H111" i="316"/>
  <c r="F111" i="316"/>
  <c r="H107" i="316"/>
  <c r="F107" i="316"/>
  <c r="H106" i="316"/>
  <c r="F106" i="316"/>
  <c r="H105" i="316"/>
  <c r="F105" i="316"/>
  <c r="H104" i="316"/>
  <c r="F104" i="316"/>
  <c r="H103" i="316"/>
  <c r="F103" i="316"/>
  <c r="H102" i="316"/>
  <c r="F102" i="316"/>
  <c r="H101" i="316"/>
  <c r="F101" i="316"/>
  <c r="H100" i="316"/>
  <c r="F100" i="316"/>
  <c r="H99" i="316"/>
  <c r="F99" i="316"/>
  <c r="H98" i="316"/>
  <c r="F98" i="316"/>
  <c r="H97" i="316"/>
  <c r="F97" i="316"/>
  <c r="H96" i="316"/>
  <c r="F96" i="316"/>
  <c r="H95" i="316"/>
  <c r="F95" i="316"/>
  <c r="H94" i="316"/>
  <c r="F94" i="316"/>
  <c r="H93" i="316"/>
  <c r="F93" i="316"/>
  <c r="H92" i="316"/>
  <c r="F92" i="316"/>
  <c r="H90" i="316"/>
  <c r="F90" i="316"/>
  <c r="H89" i="316"/>
  <c r="F89" i="316"/>
  <c r="H88" i="316"/>
  <c r="F88" i="316"/>
  <c r="H83" i="316"/>
  <c r="F83" i="316"/>
  <c r="H82" i="316"/>
  <c r="F82" i="316"/>
  <c r="H81" i="316"/>
  <c r="F81" i="316"/>
  <c r="H80" i="316"/>
  <c r="F80" i="316"/>
  <c r="H79" i="316"/>
  <c r="F79" i="316"/>
  <c r="H78" i="316"/>
  <c r="F78" i="316"/>
  <c r="H77" i="316"/>
  <c r="F77" i="316"/>
  <c r="H74" i="316"/>
  <c r="F74" i="316"/>
  <c r="H72" i="316"/>
  <c r="F72" i="316"/>
  <c r="H71" i="316"/>
  <c r="H70" i="316"/>
  <c r="F70" i="316"/>
  <c r="H68" i="316"/>
  <c r="F68" i="316"/>
  <c r="H67" i="316"/>
  <c r="F67" i="316"/>
  <c r="H66" i="316"/>
  <c r="F66" i="316"/>
  <c r="H65" i="316"/>
  <c r="F65" i="316"/>
  <c r="H64" i="316"/>
  <c r="F64" i="316"/>
  <c r="H63" i="316"/>
  <c r="F63" i="316"/>
  <c r="H57" i="316"/>
  <c r="F57" i="316"/>
  <c r="H42" i="316"/>
  <c r="F42" i="316"/>
  <c r="H41" i="316"/>
  <c r="F41" i="316"/>
  <c r="H37" i="316"/>
  <c r="F37" i="316"/>
  <c r="H36" i="316"/>
  <c r="F36" i="316"/>
  <c r="H35" i="316"/>
  <c r="F35" i="316"/>
  <c r="H34" i="316"/>
  <c r="F34" i="316"/>
  <c r="A6" i="316"/>
  <c r="A3" i="316"/>
  <c r="H27" i="301"/>
  <c r="F27" i="301"/>
  <c r="H26" i="301"/>
  <c r="F26" i="301"/>
  <c r="H25" i="301"/>
  <c r="F25" i="301"/>
  <c r="H23" i="301"/>
  <c r="F23" i="301"/>
  <c r="H20" i="301"/>
  <c r="F20" i="301"/>
  <c r="H19" i="301"/>
  <c r="F19" i="301"/>
  <c r="H18" i="301"/>
  <c r="F18" i="301"/>
  <c r="A6" i="301"/>
  <c r="A5" i="301"/>
  <c r="A3" i="301"/>
  <c r="A2" i="301"/>
  <c r="H30" i="317"/>
  <c r="F30" i="317"/>
  <c r="H27" i="317"/>
  <c r="F27" i="317"/>
  <c r="H26" i="317"/>
  <c r="F26" i="317"/>
  <c r="H25" i="317"/>
  <c r="F25" i="317"/>
  <c r="H24" i="317"/>
  <c r="F24" i="317"/>
  <c r="H23" i="317"/>
  <c r="F23" i="317"/>
  <c r="H21" i="317"/>
  <c r="F21" i="317"/>
  <c r="H20" i="317"/>
  <c r="F20" i="317"/>
  <c r="H19" i="317"/>
  <c r="F19" i="317"/>
  <c r="H18" i="317"/>
  <c r="F18" i="317"/>
  <c r="H17" i="317"/>
  <c r="F17" i="317"/>
  <c r="H13" i="317"/>
  <c r="F13" i="317"/>
  <c r="A6" i="317"/>
  <c r="A3" i="317"/>
  <c r="H46" i="313"/>
  <c r="F46" i="313"/>
  <c r="H41" i="313"/>
  <c r="F41" i="313"/>
  <c r="H37" i="313"/>
  <c r="F37" i="313"/>
  <c r="H36" i="313"/>
  <c r="F36" i="313"/>
  <c r="H35" i="313"/>
  <c r="F35" i="313"/>
  <c r="H34" i="313"/>
  <c r="F34" i="313"/>
  <c r="H33" i="313"/>
  <c r="F33" i="313"/>
  <c r="H32" i="313"/>
  <c r="F32" i="313"/>
  <c r="H31" i="313"/>
  <c r="F31" i="313"/>
  <c r="H30" i="313"/>
  <c r="F30" i="313"/>
  <c r="H27" i="313"/>
  <c r="F27" i="313"/>
  <c r="H26" i="313"/>
  <c r="F26" i="313"/>
  <c r="H25" i="313"/>
  <c r="F25" i="313"/>
  <c r="H24" i="313"/>
  <c r="F24" i="313"/>
  <c r="H23" i="313"/>
  <c r="F23" i="313"/>
  <c r="H22" i="313"/>
  <c r="F22" i="313"/>
  <c r="H20" i="313"/>
  <c r="F20" i="313"/>
  <c r="H19" i="313"/>
  <c r="F19" i="313"/>
  <c r="H18" i="313"/>
  <c r="F18" i="313"/>
  <c r="H17" i="313"/>
  <c r="F17" i="313"/>
  <c r="H14" i="313"/>
  <c r="F14" i="313"/>
  <c r="A6" i="313"/>
  <c r="A5" i="313"/>
  <c r="A3" i="313"/>
  <c r="A2" i="313"/>
  <c r="H148" i="314"/>
  <c r="F147" i="314"/>
  <c r="H146" i="314"/>
  <c r="H145" i="314"/>
  <c r="H144" i="314"/>
  <c r="H143" i="314"/>
  <c r="H142" i="314"/>
  <c r="H141" i="314"/>
  <c r="H140" i="314"/>
  <c r="H139" i="314"/>
  <c r="F138" i="314"/>
  <c r="H137" i="314"/>
  <c r="F128" i="314"/>
  <c r="H127" i="314"/>
  <c r="F126" i="314"/>
  <c r="H125" i="314"/>
  <c r="F124" i="314"/>
  <c r="H123" i="314"/>
  <c r="H118" i="314"/>
  <c r="F117" i="314"/>
  <c r="H109" i="314"/>
  <c r="F109" i="314"/>
  <c r="I109" i="314" s="1"/>
  <c r="H108" i="314"/>
  <c r="F108" i="314"/>
  <c r="H107" i="314"/>
  <c r="F107" i="314"/>
  <c r="H106" i="314"/>
  <c r="F106" i="314"/>
  <c r="H104" i="314"/>
  <c r="F104" i="314"/>
  <c r="H103" i="314"/>
  <c r="F103" i="314"/>
  <c r="H101" i="314"/>
  <c r="F101" i="314"/>
  <c r="H100" i="314"/>
  <c r="F100" i="314"/>
  <c r="H96" i="314"/>
  <c r="F96" i="314"/>
  <c r="H95" i="314"/>
  <c r="F95" i="314"/>
  <c r="H94" i="314"/>
  <c r="F94" i="314"/>
  <c r="H93" i="314"/>
  <c r="F93" i="314"/>
  <c r="H92" i="314"/>
  <c r="F92" i="314"/>
  <c r="H91" i="314"/>
  <c r="F91" i="314"/>
  <c r="H90" i="314"/>
  <c r="F90" i="314"/>
  <c r="H89" i="314"/>
  <c r="F89" i="314"/>
  <c r="H88" i="314"/>
  <c r="F88" i="314"/>
  <c r="H87" i="314"/>
  <c r="F87" i="314"/>
  <c r="H81" i="314"/>
  <c r="F81" i="314"/>
  <c r="H79" i="314"/>
  <c r="F79" i="314"/>
  <c r="H78" i="314"/>
  <c r="F78" i="314"/>
  <c r="H74" i="314"/>
  <c r="H73" i="314"/>
  <c r="H72" i="314"/>
  <c r="H71" i="314"/>
  <c r="H68" i="314"/>
  <c r="H67" i="314"/>
  <c r="F66" i="314"/>
  <c r="F65" i="314"/>
  <c r="H64" i="314"/>
  <c r="H63" i="314"/>
  <c r="H59" i="314"/>
  <c r="F59" i="314"/>
  <c r="H56" i="314"/>
  <c r="F56" i="314"/>
  <c r="F54" i="314"/>
  <c r="H46" i="314"/>
  <c r="F46" i="314"/>
  <c r="H45" i="314"/>
  <c r="F45" i="314"/>
  <c r="H44" i="314"/>
  <c r="F44" i="314"/>
  <c r="H43" i="314"/>
  <c r="F43" i="314"/>
  <c r="H42" i="314"/>
  <c r="F42" i="314"/>
  <c r="H41" i="314"/>
  <c r="F41" i="314"/>
  <c r="H38" i="314"/>
  <c r="F38" i="314"/>
  <c r="H37" i="314"/>
  <c r="F37" i="314"/>
  <c r="H36" i="314"/>
  <c r="F36" i="314"/>
  <c r="H35" i="314"/>
  <c r="F35" i="314"/>
  <c r="H34" i="314"/>
  <c r="F34" i="314"/>
  <c r="H32" i="314"/>
  <c r="F32" i="314"/>
  <c r="H31" i="314"/>
  <c r="F31" i="314"/>
  <c r="H30" i="314"/>
  <c r="F30" i="314"/>
  <c r="H29" i="314"/>
  <c r="F29" i="314"/>
  <c r="H28" i="314"/>
  <c r="F28" i="314"/>
  <c r="H25" i="314"/>
  <c r="F25" i="314"/>
  <c r="H24" i="314"/>
  <c r="F24" i="314"/>
  <c r="H23" i="314"/>
  <c r="F23" i="314"/>
  <c r="H22" i="314"/>
  <c r="F22" i="314"/>
  <c r="F20" i="314"/>
  <c r="H20" i="314"/>
  <c r="H19" i="314"/>
  <c r="H18" i="314"/>
  <c r="H17" i="314"/>
  <c r="F17" i="314"/>
  <c r="H14" i="314"/>
  <c r="F14" i="314"/>
  <c r="H25" i="168"/>
  <c r="F25" i="168"/>
  <c r="F24" i="168"/>
  <c r="H23" i="168"/>
  <c r="F23" i="168"/>
  <c r="H22" i="168"/>
  <c r="F22" i="168"/>
  <c r="H20" i="168"/>
  <c r="F20" i="168"/>
  <c r="H19" i="168"/>
  <c r="F19" i="168"/>
  <c r="H18" i="168"/>
  <c r="F18" i="168"/>
  <c r="H17" i="168"/>
  <c r="F17" i="168"/>
  <c r="H14" i="168"/>
  <c r="F14" i="168"/>
  <c r="A6" i="168"/>
  <c r="A5" i="168"/>
  <c r="A3" i="168"/>
  <c r="A2" i="168"/>
  <c r="A4" i="288"/>
  <c r="A3" i="288"/>
  <c r="I23" i="301" l="1"/>
  <c r="I26" i="301"/>
  <c r="I40" i="300"/>
  <c r="N12" i="287"/>
  <c r="I30" i="317"/>
  <c r="I92" i="314"/>
  <c r="F84" i="314"/>
  <c r="H84" i="314"/>
  <c r="I90" i="314"/>
  <c r="I107" i="314"/>
  <c r="G4" i="316"/>
  <c r="G4" i="332"/>
  <c r="G4" i="333"/>
  <c r="A4" i="354"/>
  <c r="A4" i="333"/>
  <c r="A4" i="332"/>
  <c r="I18" i="301"/>
  <c r="I19" i="301"/>
  <c r="I20" i="301"/>
  <c r="I27" i="301"/>
  <c r="I25" i="301"/>
  <c r="I30" i="313"/>
  <c r="I56" i="314"/>
  <c r="I88" i="314"/>
  <c r="I94" i="314"/>
  <c r="I104" i="314"/>
  <c r="G6" i="332"/>
  <c r="G6" i="333"/>
  <c r="E133" i="316"/>
  <c r="F133" i="316" s="1"/>
  <c r="E132" i="316"/>
  <c r="F132" i="316" s="1"/>
  <c r="G132" i="316" s="1"/>
  <c r="E131" i="316"/>
  <c r="F131" i="316" s="1"/>
  <c r="I27" i="313"/>
  <c r="I17" i="317"/>
  <c r="I19" i="317"/>
  <c r="I59" i="314"/>
  <c r="E125" i="316"/>
  <c r="F125" i="316" s="1"/>
  <c r="E124" i="316"/>
  <c r="F124" i="316" s="1"/>
  <c r="G124" i="316" s="1"/>
  <c r="E123" i="316"/>
  <c r="F123" i="316" s="1"/>
  <c r="G123" i="316" s="1"/>
  <c r="G6" i="221"/>
  <c r="I66" i="316"/>
  <c r="I32" i="314"/>
  <c r="I26" i="313"/>
  <c r="I17" i="314"/>
  <c r="I20" i="314"/>
  <c r="I31" i="314"/>
  <c r="I34" i="314"/>
  <c r="I36" i="314"/>
  <c r="I42" i="314"/>
  <c r="I46" i="314"/>
  <c r="I91" i="314"/>
  <c r="I95" i="314"/>
  <c r="I100" i="314"/>
  <c r="I103" i="314"/>
  <c r="I106" i="314"/>
  <c r="I108" i="314"/>
  <c r="I70" i="316"/>
  <c r="I88" i="316"/>
  <c r="I95" i="316"/>
  <c r="I119" i="316"/>
  <c r="I121" i="316"/>
  <c r="I136" i="316"/>
  <c r="I42" i="316"/>
  <c r="I92" i="316"/>
  <c r="I106" i="316"/>
  <c r="I23" i="317"/>
  <c r="I32" i="313"/>
  <c r="I36" i="313"/>
  <c r="I33" i="313"/>
  <c r="I35" i="313"/>
  <c r="I46" i="313"/>
  <c r="I47" i="313" s="1"/>
  <c r="I20" i="313"/>
  <c r="I96" i="314"/>
  <c r="I79" i="314"/>
  <c r="I101" i="314"/>
  <c r="I78" i="314"/>
  <c r="I81" i="314"/>
  <c r="I93" i="314"/>
  <c r="I23" i="313"/>
  <c r="I25" i="313"/>
  <c r="I24" i="313"/>
  <c r="I37" i="313"/>
  <c r="I14" i="314"/>
  <c r="I22" i="314"/>
  <c r="I24" i="314"/>
  <c r="I28" i="314"/>
  <c r="I30" i="314"/>
  <c r="H65" i="314"/>
  <c r="I65" i="314" s="1"/>
  <c r="I45" i="314"/>
  <c r="F71" i="314"/>
  <c r="I71" i="314" s="1"/>
  <c r="I87" i="314"/>
  <c r="I89" i="314"/>
  <c r="I44" i="314"/>
  <c r="H54" i="314"/>
  <c r="I54" i="314" s="1"/>
  <c r="I116" i="316"/>
  <c r="I14" i="168"/>
  <c r="I37" i="316"/>
  <c r="I146" i="316"/>
  <c r="I57" i="316"/>
  <c r="I19" i="313"/>
  <c r="I14" i="313"/>
  <c r="I20" i="317"/>
  <c r="I13" i="317"/>
  <c r="I20" i="168"/>
  <c r="I19" i="168"/>
  <c r="I27" i="317"/>
  <c r="I17" i="168"/>
  <c r="I25" i="168"/>
  <c r="I41" i="314"/>
  <c r="I18" i="313"/>
  <c r="I25" i="317"/>
  <c r="I111" i="316"/>
  <c r="I18" i="168"/>
  <c r="H66" i="314"/>
  <c r="I66" i="314" s="1"/>
  <c r="F72" i="314"/>
  <c r="I72" i="314" s="1"/>
  <c r="I18" i="317"/>
  <c r="I23" i="314"/>
  <c r="I43" i="314"/>
  <c r="I83" i="316"/>
  <c r="I102" i="316"/>
  <c r="I135" i="316"/>
  <c r="F63" i="314"/>
  <c r="I63" i="314" s="1"/>
  <c r="F67" i="314"/>
  <c r="I67" i="314" s="1"/>
  <c r="F73" i="314"/>
  <c r="I73" i="314" s="1"/>
  <c r="I22" i="313"/>
  <c r="I31" i="313"/>
  <c r="I25" i="314"/>
  <c r="I35" i="314"/>
  <c r="I122" i="316"/>
  <c r="F18" i="314"/>
  <c r="I18" i="314" s="1"/>
  <c r="I41" i="313"/>
  <c r="F64" i="314"/>
  <c r="I64" i="314" s="1"/>
  <c r="F68" i="314"/>
  <c r="I68" i="314" s="1"/>
  <c r="I21" i="317"/>
  <c r="I115" i="316"/>
  <c r="F74" i="314"/>
  <c r="I74" i="314" s="1"/>
  <c r="I23" i="168"/>
  <c r="F19" i="314"/>
  <c r="I19" i="314" s="1"/>
  <c r="I37" i="314"/>
  <c r="I29" i="314"/>
  <c r="I34" i="313"/>
  <c r="I24" i="168"/>
  <c r="I38" i="314"/>
  <c r="I17" i="313"/>
  <c r="I24" i="317"/>
  <c r="I93" i="316"/>
  <c r="I117" i="316"/>
  <c r="I147" i="316"/>
  <c r="I138" i="316"/>
  <c r="I112" i="316"/>
  <c r="I36" i="316"/>
  <c r="I130" i="316"/>
  <c r="I120" i="316"/>
  <c r="I114" i="316"/>
  <c r="I103" i="316"/>
  <c r="I82" i="316"/>
  <c r="H126" i="314"/>
  <c r="I126" i="314" s="1"/>
  <c r="I140" i="316"/>
  <c r="I118" i="316"/>
  <c r="I101" i="316"/>
  <c r="I99" i="316"/>
  <c r="I98" i="316"/>
  <c r="I34" i="316"/>
  <c r="I74" i="316"/>
  <c r="I71" i="316"/>
  <c r="H147" i="314"/>
  <c r="I147" i="314" s="1"/>
  <c r="H128" i="314"/>
  <c r="I128" i="314" s="1"/>
  <c r="F123" i="314"/>
  <c r="H138" i="314"/>
  <c r="I138" i="314" s="1"/>
  <c r="H124" i="314"/>
  <c r="I124" i="314" s="1"/>
  <c r="F125" i="314"/>
  <c r="F146" i="314"/>
  <c r="F127" i="314"/>
  <c r="I127" i="314" s="1"/>
  <c r="I139" i="316"/>
  <c r="I35" i="316"/>
  <c r="I79" i="316"/>
  <c r="I104" i="316"/>
  <c r="I141" i="316"/>
  <c r="I142" i="316"/>
  <c r="I128" i="316"/>
  <c r="I81" i="316"/>
  <c r="I94" i="316"/>
  <c r="H117" i="314"/>
  <c r="I117" i="314" s="1"/>
  <c r="F140" i="314"/>
  <c r="I140" i="314" s="1"/>
  <c r="F144" i="314"/>
  <c r="E145" i="314" s="1"/>
  <c r="F118" i="314"/>
  <c r="I118" i="314" s="1"/>
  <c r="F137" i="314"/>
  <c r="I137" i="314" s="1"/>
  <c r="F141" i="314"/>
  <c r="I141" i="314" s="1"/>
  <c r="F142" i="314"/>
  <c r="I142" i="314" s="1"/>
  <c r="F139" i="314"/>
  <c r="I139" i="314" s="1"/>
  <c r="F143" i="314"/>
  <c r="I143" i="314" s="1"/>
  <c r="I26" i="317"/>
  <c r="I22" i="168"/>
  <c r="I65" i="316"/>
  <c r="I68" i="316"/>
  <c r="I64" i="316"/>
  <c r="I41" i="316"/>
  <c r="I43" i="316" s="1"/>
  <c r="I67" i="316"/>
  <c r="I144" i="316"/>
  <c r="I77" i="316"/>
  <c r="I78" i="316"/>
  <c r="I105" i="316"/>
  <c r="I100" i="316"/>
  <c r="I134" i="316"/>
  <c r="I63" i="316"/>
  <c r="I72" i="316"/>
  <c r="I107" i="316"/>
  <c r="I148" i="316"/>
  <c r="I80" i="316"/>
  <c r="I96" i="316"/>
  <c r="I90" i="316"/>
  <c r="I97" i="316"/>
  <c r="I137" i="316"/>
  <c r="I143" i="316"/>
  <c r="I129" i="316"/>
  <c r="I127" i="316"/>
  <c r="I113" i="316"/>
  <c r="I89" i="316"/>
  <c r="I62" i="300"/>
  <c r="I67" i="300"/>
  <c r="I70" i="300" s="1"/>
  <c r="I39" i="300"/>
  <c r="I41" i="300" s="1"/>
  <c r="I51" i="300" s="1"/>
  <c r="I59" i="300"/>
  <c r="I60" i="300"/>
  <c r="I68" i="300"/>
  <c r="A4" i="301"/>
  <c r="A4" i="313"/>
  <c r="G6" i="316"/>
  <c r="A4" i="300"/>
  <c r="G4" i="300"/>
  <c r="G4" i="301"/>
  <c r="G6" i="300"/>
  <c r="A4" i="168"/>
  <c r="A4" i="317"/>
  <c r="G6" i="301"/>
  <c r="G4" i="168"/>
  <c r="G4" i="317"/>
  <c r="A4" i="221"/>
  <c r="G4" i="221"/>
  <c r="G6" i="317"/>
  <c r="G6" i="168"/>
  <c r="A4" i="316"/>
  <c r="I64" i="300" l="1"/>
  <c r="I71" i="300" s="1"/>
  <c r="I38" i="316"/>
  <c r="I52" i="316" s="1"/>
  <c r="I75" i="316"/>
  <c r="I84" i="316"/>
  <c r="I28" i="301"/>
  <c r="I31" i="317"/>
  <c r="I40" i="26" s="1"/>
  <c r="I28" i="317"/>
  <c r="I28" i="313"/>
  <c r="I38" i="313"/>
  <c r="I97" i="314"/>
  <c r="I75" i="314"/>
  <c r="I39" i="314"/>
  <c r="I110" i="314"/>
  <c r="I82" i="314"/>
  <c r="I26" i="314"/>
  <c r="I69" i="314"/>
  <c r="I47" i="314"/>
  <c r="I26" i="168"/>
  <c r="I60" i="168" s="1"/>
  <c r="I108" i="316"/>
  <c r="I84" i="314"/>
  <c r="I85" i="314" s="1"/>
  <c r="I12" i="316"/>
  <c r="F60" i="314"/>
  <c r="E148" i="314"/>
  <c r="F148" i="314" s="1"/>
  <c r="I148" i="314" s="1"/>
  <c r="E119" i="314"/>
  <c r="F119" i="314" s="1"/>
  <c r="G119" i="314" s="1"/>
  <c r="I123" i="314"/>
  <c r="E130" i="314"/>
  <c r="F130" i="314" s="1"/>
  <c r="E131" i="314"/>
  <c r="F131" i="314" s="1"/>
  <c r="E129" i="314"/>
  <c r="F129" i="314" s="1"/>
  <c r="E120" i="314"/>
  <c r="F120" i="314" s="1"/>
  <c r="G120" i="314" s="1"/>
  <c r="E121" i="314"/>
  <c r="F121" i="314" s="1"/>
  <c r="G121" i="314" s="1"/>
  <c r="G131" i="316"/>
  <c r="H131" i="316" s="1"/>
  <c r="I131" i="316" s="1"/>
  <c r="G125" i="316"/>
  <c r="H125" i="316" s="1"/>
  <c r="I125" i="316" s="1"/>
  <c r="G133" i="316"/>
  <c r="H133" i="316" s="1"/>
  <c r="I133" i="316" s="1"/>
  <c r="H60" i="314"/>
  <c r="I60" i="314" s="1"/>
  <c r="I61" i="314" s="1"/>
  <c r="I44" i="313"/>
  <c r="I34" i="26" s="1"/>
  <c r="I125" i="314"/>
  <c r="I146" i="314"/>
  <c r="F145" i="314"/>
  <c r="I145" i="314" s="1"/>
  <c r="I144" i="314"/>
  <c r="H132" i="316"/>
  <c r="I132" i="316" s="1"/>
  <c r="H124" i="316"/>
  <c r="I124" i="316" s="1"/>
  <c r="H123" i="316"/>
  <c r="I123" i="316" s="1"/>
  <c r="I149" i="316" l="1"/>
  <c r="I85" i="316"/>
  <c r="I17" i="316" s="1"/>
  <c r="I39" i="313"/>
  <c r="I149" i="314"/>
  <c r="I49" i="314"/>
  <c r="I39" i="26"/>
  <c r="I35" i="26"/>
  <c r="I18" i="316"/>
  <c r="J13" i="290"/>
  <c r="P13" i="290" s="1"/>
  <c r="I45" i="26"/>
  <c r="I21" i="26"/>
  <c r="I24" i="26" s="1"/>
  <c r="I112" i="314"/>
  <c r="I28" i="26" s="1"/>
  <c r="G129" i="314"/>
  <c r="H129" i="314" s="1"/>
  <c r="I129" i="314" s="1"/>
  <c r="G131" i="314"/>
  <c r="H131" i="314" s="1"/>
  <c r="I131" i="314" s="1"/>
  <c r="G130" i="314"/>
  <c r="H130" i="314" s="1"/>
  <c r="I130" i="314" s="1"/>
  <c r="I27" i="26"/>
  <c r="I13" i="316"/>
  <c r="I14" i="316" s="1"/>
  <c r="H120" i="314"/>
  <c r="I120" i="314" s="1"/>
  <c r="H119" i="314"/>
  <c r="I119" i="314" s="1"/>
  <c r="H121" i="314"/>
  <c r="I121" i="314" s="1"/>
  <c r="I132" i="314" l="1"/>
  <c r="I50" i="26"/>
  <c r="I47" i="26"/>
  <c r="M18" i="288" s="1"/>
  <c r="I41" i="26"/>
  <c r="M17" i="288" s="1"/>
  <c r="I33" i="26"/>
  <c r="I184" i="316"/>
  <c r="I30" i="26"/>
  <c r="M14" i="288"/>
  <c r="I19" i="316"/>
  <c r="J12" i="290"/>
  <c r="P12" i="290" s="1"/>
  <c r="P20" i="290" l="1"/>
  <c r="N11" i="287" s="1"/>
  <c r="I21" i="316"/>
  <c r="I30" i="316" s="1"/>
  <c r="I36" i="26"/>
  <c r="M16" i="288" s="1"/>
  <c r="I29" i="26"/>
  <c r="M12" i="288"/>
  <c r="I51" i="26" l="1"/>
  <c r="I52" i="26" s="1"/>
  <c r="M20" i="288" s="1"/>
  <c r="I31" i="26"/>
  <c r="I42" i="26" s="1"/>
  <c r="I53" i="26" s="1"/>
  <c r="M15" i="288" l="1"/>
  <c r="R15" i="288" l="1"/>
  <c r="R14" i="288"/>
  <c r="R20" i="288"/>
  <c r="R12" i="288"/>
  <c r="R18" i="288"/>
  <c r="R17" i="288"/>
  <c r="R16" i="288"/>
  <c r="R27" i="288" l="1"/>
  <c r="N10" i="287" s="1"/>
  <c r="N13" i="287" s="1"/>
  <c r="N14" i="287" l="1"/>
  <c r="E16" i="287" s="1"/>
</calcChain>
</file>

<file path=xl/sharedStrings.xml><?xml version="1.0" encoding="utf-8"?>
<sst xmlns="http://schemas.openxmlformats.org/spreadsheetml/2006/main" count="2453" uniqueCount="1000">
  <si>
    <t>รายการ</t>
  </si>
  <si>
    <t>จำนวน</t>
  </si>
  <si>
    <t>หน่วย</t>
  </si>
  <si>
    <t>ค่าวัสดุ</t>
  </si>
  <si>
    <t>ค่าแรงงาน</t>
  </si>
  <si>
    <t>รวม</t>
  </si>
  <si>
    <t>ที่</t>
  </si>
  <si>
    <t>หมายเหตุ</t>
  </si>
  <si>
    <t>งานโครงสร้างวิศวกรรม</t>
  </si>
  <si>
    <t>งานสถาปัตยกรรม</t>
  </si>
  <si>
    <t>งานระบบไฟฟ้าและสื่อสาร</t>
  </si>
  <si>
    <t>งานระบบปรับอากาศและระบายอากาศ</t>
  </si>
  <si>
    <t>งานผังบริเวณและสิ่งก่อสร้างประกอบอื่นๆ</t>
  </si>
  <si>
    <t>รวม งานโครงสร้างวิศวกรรม</t>
  </si>
  <si>
    <t>รวม งานสถาปัตยกรรม</t>
  </si>
  <si>
    <t>ลบ.ม.</t>
  </si>
  <si>
    <t>ต้น</t>
  </si>
  <si>
    <t>ตร.ม.</t>
  </si>
  <si>
    <t xml:space="preserve"> </t>
  </si>
  <si>
    <t>กก.</t>
  </si>
  <si>
    <t>ชุด</t>
  </si>
  <si>
    <t xml:space="preserve">  รวม งานโครงสร้างวิศวกรรม</t>
  </si>
  <si>
    <t>ม.</t>
  </si>
  <si>
    <t>ตร.ฟ.</t>
  </si>
  <si>
    <t>งานท่อส้วม ท่อน้ำทิ้ง ท่ออากาศ</t>
  </si>
  <si>
    <t>- ตู้ไฟฟ้า LT0</t>
  </si>
  <si>
    <t>- สวิทช์ 1 ช่อง</t>
  </si>
  <si>
    <t>- เต้ารับไฟฟ้าคู่ กันน้ำ</t>
  </si>
  <si>
    <t>- ทรายหยาบ</t>
  </si>
  <si>
    <t>ลบม.</t>
  </si>
  <si>
    <t>แผ่น</t>
  </si>
  <si>
    <t>งานประปา</t>
  </si>
  <si>
    <t>งานท่อระบายน้ำทิ้งและน้ำฝน</t>
  </si>
  <si>
    <t>บ่อ</t>
  </si>
  <si>
    <t>งานไฟฟ้า</t>
  </si>
  <si>
    <t>( ธนาคารจัดหา)</t>
  </si>
  <si>
    <t>งานโทรศัพท์</t>
  </si>
  <si>
    <t>- งานวางผังอาคารและรั้ว</t>
  </si>
  <si>
    <t>- คอนกรีตหยาบ 1 : 3 : 5</t>
  </si>
  <si>
    <t>- ลวดผูกเหล็ก No.18</t>
  </si>
  <si>
    <t>- ตะปู</t>
  </si>
  <si>
    <t>- คัน ค.ส.ล. ห้ามล้อ</t>
  </si>
  <si>
    <t>- สีเส้นแบ่งช่องจอดรถ,เส้นห้ามจอด (กว้าง 10 ซม.)</t>
  </si>
  <si>
    <t>- ทำร่องลายทางลาด</t>
  </si>
  <si>
    <t>- ดินถมสนามหญ้า</t>
  </si>
  <si>
    <t>- ปูหญ้าตามแบบ</t>
  </si>
  <si>
    <t>- บ่อดักขยะ ค.ส.ล.</t>
  </si>
  <si>
    <t>- กล่องต่อสายชนิดกันน้ำ</t>
  </si>
  <si>
    <t>รวม หมวดงานระบบไฟฟ้าภายนอก</t>
  </si>
  <si>
    <t>ลำดับที่</t>
  </si>
  <si>
    <t>สรุป</t>
  </si>
  <si>
    <t>ค่างานต้นทุน</t>
  </si>
  <si>
    <t>FACTOR F</t>
  </si>
  <si>
    <t>เงื่อนไขการใช้ตาราง FACTOR F</t>
  </si>
  <si>
    <t>เงินล่วงหน้าจ่าย...........0........%</t>
  </si>
  <si>
    <t>เงินประกันผลงานหัก…….0…..%</t>
  </si>
  <si>
    <t>ภาษีมูลค่าเพิ่ม…….…7………….%</t>
  </si>
  <si>
    <t>ค่างาน</t>
  </si>
  <si>
    <t xml:space="preserve">แบบเลขที่  </t>
  </si>
  <si>
    <t>ค่าก่อสร้าง</t>
  </si>
  <si>
    <t xml:space="preserve">ส่วนที่ 2 ครุภัณฑ์จัดซื้อหรือสั่งซื้อ </t>
  </si>
  <si>
    <t>- คอนกรีตหยาบรองพื้นทางเท้า</t>
  </si>
  <si>
    <t>- ขุดดินและกลบกลับ</t>
  </si>
  <si>
    <t>รวม งานจัดซื้อครุภัณฑ์ลอยตัว</t>
  </si>
  <si>
    <t>ส่วนที่ 1 ค่างานต้นทุน</t>
  </si>
  <si>
    <t xml:space="preserve">กลุ่มงานที่ 1  </t>
  </si>
  <si>
    <t>งานโครงสร้าง ค.ส.ล.</t>
  </si>
  <si>
    <t xml:space="preserve">  รวม งานฐานราก</t>
  </si>
  <si>
    <t>รวม งานโครงสร้าง ค.ส.ล.</t>
  </si>
  <si>
    <t>งานโครงสร้างเหล็กรูปพรรณ</t>
  </si>
  <si>
    <t xml:space="preserve">งานระบบสุขาภิบาลและระบบประปา </t>
  </si>
  <si>
    <t>งานระบบสุขาภิบาลและระบบประปา</t>
  </si>
  <si>
    <t>งานระบบไฟฟ้า</t>
  </si>
  <si>
    <t>งานภูมิทัศน์</t>
  </si>
  <si>
    <t>งานสุขภัณฑ์</t>
  </si>
  <si>
    <t>งานประปาและระบบสุขาภิบาล</t>
  </si>
  <si>
    <t>รวม งานประปาและระบบสุขาภิบาล</t>
  </si>
  <si>
    <t>รวม งานระบบไฟฟ้า</t>
  </si>
  <si>
    <t>งานเตรียมงานก่อสร้าง</t>
  </si>
  <si>
    <t>งานจัดสวน และอื่นๆ</t>
  </si>
  <si>
    <t>รวม งานภูมิทัศน์</t>
  </si>
  <si>
    <t>งานรั้วและกำแพงกันดินภายนอก</t>
  </si>
  <si>
    <t>งานถนนและทางเดินภายนอก</t>
  </si>
  <si>
    <t>งานระบบสุขาภิบาลภายนอก</t>
  </si>
  <si>
    <t>งานระบบไฟฟ้าภายนอก</t>
  </si>
  <si>
    <t>รวม งานผังบริเวณและสิ่งก่อสร้างประกอบอื่นๆ</t>
  </si>
  <si>
    <t>รวม งานภูมิทัศน์ งานผังบริเวณและสิ่งก่อสร้างประกอบอื่นๆ</t>
  </si>
  <si>
    <t>รวม งานเตรียมงานก่อสร้าง</t>
  </si>
  <si>
    <t>รวม งานจัดสวน และอื่นๆ</t>
  </si>
  <si>
    <t>รวม งานถนนและทางเดินภายนอก</t>
  </si>
  <si>
    <t>รวม งานระบบสุขาภิบาลภายนอก</t>
  </si>
  <si>
    <t>รวม งานรั้วและกำแพงกันดินภายนอก</t>
  </si>
  <si>
    <t>งานจัดซื้อครุภัณฑ์ลอยตัว</t>
  </si>
  <si>
    <t>- น้ำยากันปลวก</t>
  </si>
  <si>
    <t xml:space="preserve">- ลวดผูกเหล็ก </t>
  </si>
  <si>
    <t>งาน</t>
  </si>
  <si>
    <t>งานหลังคา</t>
  </si>
  <si>
    <t>รวม งานหลังคา</t>
  </si>
  <si>
    <t>งานพื้น</t>
  </si>
  <si>
    <t xml:space="preserve">  รวม งานพื้น</t>
  </si>
  <si>
    <t>งานผนัง</t>
  </si>
  <si>
    <t xml:space="preserve">  รวม งานผนัง</t>
  </si>
  <si>
    <t>งานฝ้าเพดาน</t>
  </si>
  <si>
    <t>รวม งานฝ้าเพดาน</t>
  </si>
  <si>
    <t>งานประตู-หน้าต่าง</t>
  </si>
  <si>
    <t>งานประตู</t>
  </si>
  <si>
    <t>งานหน้าต่าง</t>
  </si>
  <si>
    <t xml:space="preserve">  รวม งานสุขภัณฑ์</t>
  </si>
  <si>
    <t>งานทาสี</t>
  </si>
  <si>
    <t xml:space="preserve">  รวม งานทาสี</t>
  </si>
  <si>
    <t xml:space="preserve">  รวม งานสถาปัตยกรรม</t>
  </si>
  <si>
    <t>งานระบบประปาและระบบสุขาภิบาล</t>
  </si>
  <si>
    <t>งานระบบประปา</t>
  </si>
  <si>
    <t>รวม งานระบบประปา</t>
  </si>
  <si>
    <t>งานระบบบำบัดน้ำเสีย</t>
  </si>
  <si>
    <t>รวม งานระบบประปาและสุขาภิบาล</t>
  </si>
  <si>
    <t>งานแผงควบคุมไฟฟ้า</t>
  </si>
  <si>
    <t>สวิทซ์ไฟฟ้า</t>
  </si>
  <si>
    <t>งานระบบโทรศัพท์</t>
  </si>
  <si>
    <t>งานระบบคอมพิวเตอร์</t>
  </si>
  <si>
    <t xml:space="preserve">รวม งานระบบไฟฟ้าและสื่อสาร </t>
  </si>
  <si>
    <t>- ป้ายสัญลักษณ์ห้องน้ำชาย</t>
  </si>
  <si>
    <t>- ป้ายสัญลักษณ์ห้องน้ำหญิง</t>
  </si>
  <si>
    <t xml:space="preserve">หน่วย : บาท  </t>
  </si>
  <si>
    <t>ข้อแนะนำในการเสนอราคาของผู้รับจ้าง</t>
  </si>
  <si>
    <t>1. บัญชีแสดงปริมาณวัสดุและราคาเป็นเอกสารใช้ประกอบในการประกวดราคา</t>
  </si>
  <si>
    <t>2. หากผู้รับจ้างเสนอราคาโดยคัดลอกจากราคากลางของธนาคารเมื่อเกิดปัญหาข้อขัดแย้งระหว่างแบบแปลนกับบัญชีปริมาณวัสดุและราคาเป็นความรับผิดชอบของผู้รับจ้าง</t>
  </si>
  <si>
    <t xml:space="preserve">   และให้ถือการพิจารณาวินิจฉัยของธนาคารเป็นที่สิ้นสุด โดยผู้รับจ้างไม่มีสิทธิเรียกร้องค่าเสียหายใดๆทั้งสิ้น</t>
  </si>
  <si>
    <t>3. ผู้รับจ้างต้องคิดราคาและเสนอปริมาณวัสดุและราคา ตามรายละเอียดที่ปรากฏอยู่ในรูปแบบและรายการให้ครบถ้วน เพื่อใช้เป็นข้อมูลประกอบในการประมาณราคา</t>
  </si>
  <si>
    <t>- คอนกรีตโครงสร้าง 240 ksc. (Cylinder)</t>
  </si>
  <si>
    <t>เส้น</t>
  </si>
  <si>
    <t xml:space="preserve">   งานแก้ไขเพิ่ม-ลดของงานก่อสร้างโดยยึดถือจากราคาวัสดุและค่าแรงงานต่อหน่วยที่เสนอราคาไว้</t>
  </si>
  <si>
    <t>- เหล็กเสริมคอนกรีต</t>
  </si>
  <si>
    <t>- คอนกรีตโครงสร้าง 240 KSC (cylinder)</t>
  </si>
  <si>
    <t>- ไม้แบบและค้ำยัน</t>
  </si>
  <si>
    <t>- ท่อ P.V.C. dia 4" (Class 8.5)</t>
  </si>
  <si>
    <t>- ท่อ P.V.C. dia 2" (Class 8.5)</t>
  </si>
  <si>
    <t>- รางระบายน้ำฝาตะแกรงเหล็ก</t>
  </si>
  <si>
    <t>- หินคลุกบดอัดแน่น</t>
  </si>
  <si>
    <t>รวม กลุ่มงานที่ 2</t>
  </si>
  <si>
    <t>รวม กลุ่มงานที่ 3</t>
  </si>
  <si>
    <t xml:space="preserve">รวม ค่าวัสดุและค่าแรงส่วนที่ 1 </t>
  </si>
  <si>
    <t>- HB Dia. 1/2"</t>
  </si>
  <si>
    <t>- มิเตอร์ประปา Dia. 3/4"</t>
  </si>
  <si>
    <t>- เบ็ดเตล็ด</t>
  </si>
  <si>
    <t>- CHECK VALVE Dia. Ø 1"</t>
  </si>
  <si>
    <t>- UNION Dia. Ø 1"</t>
  </si>
  <si>
    <t>- Flexible Dia. 4 "</t>
  </si>
  <si>
    <t>- ขอบคันหินคอนกรีตสำเร็จรูป</t>
  </si>
  <si>
    <t xml:space="preserve">       เหล็กเส้นกลมผิวเรียบ SR.24 ศก. 6 มม.</t>
  </si>
  <si>
    <t xml:space="preserve">       เหล็กเส้นกลมผิวเรียบ SR.24 ศก. 9 มม.</t>
  </si>
  <si>
    <t xml:space="preserve">       เหล็กเส้นกลมผิวข้ออ้อย SD.30 ศก. 12 มม.</t>
  </si>
  <si>
    <t>- หัวงูเห่า Dia. 3''</t>
  </si>
  <si>
    <t>- CONTRACTION JOINT</t>
  </si>
  <si>
    <t>ค่าวัสดุและแรงงาน</t>
  </si>
  <si>
    <t>รวมค่าก่อสร้างทั้งโครงการ/งานก่อสร้าง</t>
  </si>
  <si>
    <t>แบบแสดงการคำนวณและเหตุผลความจำเป็น</t>
  </si>
  <si>
    <t>สำหรับค่าใช้จ่ายพิเศษตามข้อกำหนดฯ</t>
  </si>
  <si>
    <t>รายการค่าใช้จ่าย</t>
  </si>
  <si>
    <t>ค่าใช้จ่าย</t>
  </si>
  <si>
    <t>ค่าภาษีมูลค่าเพิ่ม</t>
  </si>
  <si>
    <t>ค่าใช้จ่ายรวมภาษีมูลค่าเพิ่ม</t>
  </si>
  <si>
    <t>1. เหตุผลและความจำเป็นที่ต้องมีค่าใช้จ่ายพิเศษตามข้อกำหนดฯ รายการนี้</t>
  </si>
  <si>
    <t>ค่าใช้จ่ายรวม</t>
  </si>
  <si>
    <t>(ค่าก่อสร้าง)</t>
  </si>
  <si>
    <t>2. รายละเอียดการคำนวณ</t>
  </si>
  <si>
    <t>การจัดหาสำนักงานสนามสำหรับผู้ว่าจ้างหรือผู้ควบคุมงาน</t>
  </si>
  <si>
    <t>(ตัวอักษร)</t>
  </si>
  <si>
    <t>- ข้อต่อ อุปกรณ์ท่อ</t>
  </si>
  <si>
    <t>- เหล็กยึดท่อ</t>
  </si>
  <si>
    <t>- ทดสอบ ทำความสะอาด ทาสีทำสัญลักษณ์ท่อ</t>
  </si>
  <si>
    <t>งานเหล็กรูปพรรณ</t>
  </si>
  <si>
    <t>- เต้ารับไฟฟ้าคู่</t>
  </si>
  <si>
    <t>- สาย THW. 2.5 sq.mm.</t>
  </si>
  <si>
    <t>สายสัญญาณระบบ</t>
  </si>
  <si>
    <t>ท่อร้อยสาย</t>
  </si>
  <si>
    <t>By BAAC</t>
  </si>
  <si>
    <t>- Float valve Ø 1"</t>
  </si>
  <si>
    <t>- ติดตั้งหม้อแปลงไฟฟ้าขนาด 100 KVA+อุปกรณ์</t>
  </si>
  <si>
    <t>งานเสาเหล็ก</t>
  </si>
  <si>
    <t>- สีกันสนิม 1 เที่ยว + สีน้ำมัน 2 เที่ยว</t>
  </si>
  <si>
    <t>รวม งานเสาเหล็ก</t>
  </si>
  <si>
    <t>รวม งานเหล็กรูปพรรณ</t>
  </si>
  <si>
    <t>ตรม.</t>
  </si>
  <si>
    <t>งานเบ็ดเตล็ด</t>
  </si>
  <si>
    <t>- สีภายนอก</t>
  </si>
  <si>
    <t>- สีภายใน</t>
  </si>
  <si>
    <t>- สีฝ้าเพดานภายใน</t>
  </si>
  <si>
    <t>สายไฟฟ้า</t>
  </si>
  <si>
    <t>ดวงโคมไฟฟ้า</t>
  </si>
  <si>
    <t>ระบบแจ้งเหตุเพลิงไหม้ (Fire Alarm System)</t>
  </si>
  <si>
    <t xml:space="preserve">      เหล็กเส้นกลมผิวเรียบ SR.24 ศก. 9 มม.</t>
  </si>
  <si>
    <t>- พื้น ค.ส.ล. ผิวขัดมัน</t>
  </si>
  <si>
    <t xml:space="preserve">- สวิทซ์ทางเดียว หน้ากาก 1 ช่อง </t>
  </si>
  <si>
    <t>- สาย THW. 1.5 sq.mm.</t>
  </si>
  <si>
    <t>รวม งานโครงสร้างเหล็กรูปพรรณ</t>
  </si>
  <si>
    <t>งานม่านปรับแสง</t>
  </si>
  <si>
    <t>งานม่านปรับแสงที่ทำการธนาคาร</t>
  </si>
  <si>
    <t>รวม งานม่านปรับแสง</t>
  </si>
  <si>
    <t>งานตกแต่งภายในอาคาร</t>
  </si>
  <si>
    <t>- ก๊อกเตี้ยติดผนัง</t>
  </si>
  <si>
    <t>หน้าที่  1/1</t>
  </si>
  <si>
    <t>- ชุดสวิทช์และดวงโคมสัญญาณขอความช่วยเหลือ</t>
  </si>
  <si>
    <t>- ทางเท้าปูกระเบื้องคอนกรีตขนาด 0.30x0.30 หนา 6 ซม.</t>
  </si>
  <si>
    <t xml:space="preserve">       เหล็กเส้นกลมผิวเรียบ SR.24 ศก. 9 มม. </t>
  </si>
  <si>
    <t xml:space="preserve">       เหล็กเส้นกลมผิวเรียบ SR.24 ศก. 6 มม. </t>
  </si>
  <si>
    <t xml:space="preserve">      เหล็กเส้นกลมผิวข้ออ้อย SD.30 ศก. 16 มม.</t>
  </si>
  <si>
    <t xml:space="preserve">- กระจกเงา </t>
  </si>
  <si>
    <t xml:space="preserve">      เหล็กเส้นกลมผิวเรียบ SR.24 ศก. 6 มม.</t>
  </si>
  <si>
    <t>- Wiremesh 4 มม. @ 0.20 m #</t>
  </si>
  <si>
    <t>งานโครงเหล็กหลังคา</t>
  </si>
  <si>
    <t>รวม งานโครงเหล็กหลังคา</t>
  </si>
  <si>
    <t>งานป้ายภายนอกอาคาร</t>
  </si>
  <si>
    <t>งานป้ายภายในอาคาร</t>
  </si>
  <si>
    <t>งานติดตั้งระบบเต้ารับไฟฟ้า</t>
  </si>
  <si>
    <t>งานระบบ CCTV SYSTEM</t>
  </si>
  <si>
    <t>งานระบบ SECURITY AND ALARM SYSTEM</t>
  </si>
  <si>
    <t>งานระบบล่อฟ้าและสายดิน</t>
  </si>
  <si>
    <t>- BLUNT END AIR TERMINAL ROD Dia. 5/8''x600mm.</t>
  </si>
  <si>
    <t>- CABLE SUPPORT</t>
  </si>
  <si>
    <t>- Ground Rods Copper Clad (3 Setsx5/8"x10 feet)</t>
  </si>
  <si>
    <t>ที่ทำการหน่วย</t>
  </si>
  <si>
    <t>- SINK สำเร็จรูป พร้อมตู้ลอย</t>
  </si>
  <si>
    <t>ที่ทำการธนาคาร</t>
  </si>
  <si>
    <t>งานม่านปรับแสงที่ทำการหน่วย</t>
  </si>
  <si>
    <t xml:space="preserve">- Bare Copper 50 Sq. mm. </t>
  </si>
  <si>
    <t>- FLAT SADDLE</t>
  </si>
  <si>
    <t>- กรอบรูปหลุยส์สีทอง 20" x 24"</t>
  </si>
  <si>
    <t>- ฉาบปูนเสา,คาน</t>
  </si>
  <si>
    <t>- ทาสีน้ำพลาสติก</t>
  </si>
  <si>
    <t>- Flexible Dia. 2 "</t>
  </si>
  <si>
    <t>- Test Box (TB)</t>
  </si>
  <si>
    <t>- Junction  Box</t>
  </si>
  <si>
    <t>- Anchor Bolt  M16</t>
  </si>
  <si>
    <t>- เคาน์เตอร์ คสล. บุกระเบื้อง 8"x8" กว้าง 0.55 ม.</t>
  </si>
  <si>
    <t>ถนน ค.ส.ล. ภายใน ลานจอดรถและทางเชื่อม</t>
  </si>
  <si>
    <t>- ชุดเสาธงชาติ</t>
  </si>
  <si>
    <t>- บ่อพัก ค.ส.ล. (พ2)</t>
  </si>
  <si>
    <t>- รั้วตะแกรงเหล็กฉีก สูง 1.00 ม</t>
  </si>
  <si>
    <t>- งานถมดิน</t>
  </si>
  <si>
    <t>งานสถาปัตย์</t>
  </si>
  <si>
    <t>รวม งานสถาปัตย์</t>
  </si>
  <si>
    <t>- ดวงโคมแบบ "H1"  (LED 1x 10 W)</t>
  </si>
  <si>
    <t>- ดวงโคมแบบ "H2"  (LED 1x 20 W)</t>
  </si>
  <si>
    <t>รวม งานระบบปรับอากาศและระบายอากาศ</t>
  </si>
  <si>
    <t>รวม งานเบ็ดเตล็ด</t>
  </si>
  <si>
    <t>ตัว</t>
  </si>
  <si>
    <t>งานโครงเหล็กแผงประดับด้านหน้า</t>
  </si>
  <si>
    <t>- ขอบ ค.ส.ล.สูง 0.10 ม.</t>
  </si>
  <si>
    <t>- ฝ้าเพดานฉาบเรียบยกขอบ</t>
  </si>
  <si>
    <t>- กล่องอะคริลิคใส่โบชัวร์/ประชาสัมพันธ์ขนาด 0.21x0.15 ม.</t>
  </si>
  <si>
    <t>- กล่องอะคริลิคใส่โบชัวร์/ประชาสัมพันธ์ขนาด 0.16x0.15 ม.</t>
  </si>
  <si>
    <t xml:space="preserve">- ฉนวนใยแก้วกันความร้อนชนิดห่อหุ้มฟอล์ยหนา 15 ซม. </t>
  </si>
  <si>
    <t>- แผ่นทางเท้าคนพิการทางสายตา ขนาด 30x30 ซม. สีเหลือง (ลายปุ่ม)</t>
  </si>
  <si>
    <t>รวม งานประตู-หน้าต่าง</t>
  </si>
  <si>
    <t>- ผนังสำเร็จรูปครึ่งห้องมีแผงข้าง</t>
  </si>
  <si>
    <t>- Booster</t>
  </si>
  <si>
    <t>- HDMI. Outlet</t>
  </si>
  <si>
    <t>งานระบบโทรทัศน์จานดาวเทียม</t>
  </si>
  <si>
    <t>รวม งานระบบโทรทัศน์จานดาวเทียม</t>
  </si>
  <si>
    <t>งานป้ายสติกเกอร์</t>
  </si>
  <si>
    <t>- สติกเกอร์ห้องรับเรื่องราวร้องทุกข์</t>
  </si>
  <si>
    <t>- สติกเกอร์ป้ายระวังไฟฟ้าแรงสูง</t>
  </si>
  <si>
    <t>- สติกเกอร์สัญลักษณ์ห้าม</t>
  </si>
  <si>
    <t>- สติกเกอร์เวลาทำการ</t>
  </si>
  <si>
    <t>- Ground Pit</t>
  </si>
  <si>
    <t>- ถังดับเพลิงเคมี ขนาด 15 ปอนด์</t>
  </si>
  <si>
    <t>- Sag rod ø12 มม. (ปลายกลึงเกลียวยึดน๊อต)</t>
  </si>
  <si>
    <t>- เสาเอ็นและคานทับหลัง ค.ส.ล. (เต็มแผ่น ขนาด 15x10 ซม.)</t>
  </si>
  <si>
    <t>- ทรายล้างขอบอาคารโดยรอบ</t>
  </si>
  <si>
    <t>- ป้ายแสดงโครงการก่อสร้าง</t>
  </si>
  <si>
    <t>- Hand Hole</t>
  </si>
  <si>
    <t>- ท่อ PVC. Class 8.5 Dia. 3''</t>
  </si>
  <si>
    <t>- ข้อต่อ อุปกรณ์ท่อ และเหล็กยึดท่อ</t>
  </si>
  <si>
    <t>- THERMO WELD  2 ทาง</t>
  </si>
  <si>
    <t>- THERMO WELD  3 ทาง</t>
  </si>
  <si>
    <t>- ABS BOX For WATER PROOF 40cm x 40cm</t>
  </si>
  <si>
    <t>- ตะแกรงเหล็กฉีกกรอบเหล็กพ่นสีดำด้าน พร้อมอุปกรณ์ยึด</t>
  </si>
  <si>
    <t>ราคาต่อหน่วย</t>
  </si>
  <si>
    <t>จำนวนเงิน</t>
  </si>
  <si>
    <t>แบบแสดงรายการ ปริมาณงาน และราคา</t>
  </si>
  <si>
    <t>กลุ่มงาน/งาน</t>
  </si>
  <si>
    <t>แบบเลขที่</t>
  </si>
  <si>
    <t>เมื่อวันที่</t>
  </si>
  <si>
    <t>หน่วยงานเจ้าของโครงการ/งานก่อสร้าง    ธนาคารเพื่อการเกษตรและสหกรณ์การเกษตร</t>
  </si>
  <si>
    <t>แบบสรุปราคากลางงานก่อสร้างอาคาร</t>
  </si>
  <si>
    <t>ชื่อโครงการ/งานก่อสร้าง    ก่อสร้างอาคารสำนักงานและส่วนประกอบอื่นๆ</t>
  </si>
  <si>
    <t>แบบสรุปค่าก่อสร้าง (ค่างานต้นทุน)</t>
  </si>
  <si>
    <t>(ค่าใช้จ่ายพิเศษตามข้อกำหนดและค่าใช้จ่ายอื่นที่จำเป็นต้องมี)</t>
  </si>
  <si>
    <t>รวมค่าใช้จ่ายพิเศษตามข้อกำหนดฯ ทุกรายการ</t>
  </si>
  <si>
    <t>หน่วยงานเจ้าของโครงการ/งานก่อสร้าง</t>
  </si>
  <si>
    <t xml:space="preserve">    -  เพื่อใช้เป็นที่ทำงานผู้ควบคุมงานของธนาคาร และประชุมติดตามงานของคณะกรรมการตรวจการจ้างและผู้เกี่ยวข้อง</t>
  </si>
  <si>
    <t>แบบสรุปค่าครุภัณฑ์จัดซื้อ</t>
  </si>
  <si>
    <t>ภาษีมูลค่าเพิ่ม</t>
  </si>
  <si>
    <t xml:space="preserve">รวมค่าครุภัณฑ์ </t>
  </si>
  <si>
    <t>- สีพื้น "ที่จอดรถคนพิการ" ทาสีฟ้า (ขนาด 2.50x4.50 ม.)</t>
  </si>
  <si>
    <t>- สัญลักษณ์ที่จอดรถคนพิการ</t>
  </si>
  <si>
    <t>งานครุภัณฑ์จัดจ้างหรือสั่งทำ</t>
  </si>
  <si>
    <t>- ไวท์บอร์ดกระจก+ชั้นวางของ (ห้อง ผจข.)</t>
  </si>
  <si>
    <t>รวม งานครุภัณฑ์จัดจ้างหรือสั่งทำ</t>
  </si>
  <si>
    <t>รวม งานตกแต่งภายในอาคาร</t>
  </si>
  <si>
    <t xml:space="preserve">ค่าใช้จ่ายในเช่าสำนักงานสนามสำหรับผู้ควบคุมงานผู้ว่าจ้างขนาดพื้นที่ไม่น้อยกว่า 12 ตร.ม. </t>
  </si>
  <si>
    <t>- F.O.</t>
  </si>
  <si>
    <t>- งานขุดลอกดินเดิมออกจนหมดอินทรีย์สาร และรื้อถอนต้นไม้ของเดิม</t>
  </si>
  <si>
    <t>- ตู้เก็บเอกสาร (ห้องมั่นคง)</t>
  </si>
  <si>
    <t>ติดตั้งเครื่องปรับอากาศขนาดไม่น้อยกว่า 9,000 Btu. พร้อมอุปกรณ์สำนักงาน โต๊ะทำงาน</t>
  </si>
  <si>
    <t>พร้อมเก้าอี้ โทรศัพท์ โทรสาร รวมทั้งห้องน้ำ-ส้วม  ( ประมาณ 4,500 บาท/เดือน )</t>
  </si>
  <si>
    <t>- ดินถม</t>
  </si>
  <si>
    <t>- แผ่นทางเท้าคนพิการทางสายตา ขนาด 30x30 ซม. สีเหลือง (ลายแถบ)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</si>
  <si>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</si>
  <si>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- สาย 1C - 95 Sq.mm. (NYY)</t>
  </si>
  <si>
    <t>รวม กลุ่มงานที่ 1</t>
  </si>
  <si>
    <t xml:space="preserve">กลุ่มงานที่ 2 </t>
  </si>
  <si>
    <t xml:space="preserve">กลุ่มงานที่ 3 </t>
  </si>
  <si>
    <t>- สาย 1C - 16 Sq.mm. (NYY)</t>
  </si>
  <si>
    <t>- สาย 1C - 4 Sq.mm. (NYY)</t>
  </si>
  <si>
    <t>- (D-1) : ประตูบานเพี้ยมเหล็ก ขนาด 1.20 x 6.00 ม.</t>
  </si>
  <si>
    <t>- ท่อ P.V.C. dia 3" (Class 8.5)</t>
  </si>
  <si>
    <t>- ท่อ HDPE  Ø  3" (PN.6)</t>
  </si>
  <si>
    <t>- ท่อ HDPE  Ø  2" (PN.6)</t>
  </si>
  <si>
    <t>- ท่อ HDPE  Ø  1 1/2" (PN.6)</t>
  </si>
  <si>
    <t>- Pull Box 0.30 m.x 0.30 m.</t>
  </si>
  <si>
    <t>- ท่อ HDPE. Ø 1" (PN.6) + FISH TAPE FOR WIRE PULLING</t>
  </si>
  <si>
    <t>ส่วนที่ 2 งานครุภัณฑ์จัดซื้อและสั่งซื้อ</t>
  </si>
  <si>
    <t>ส่วนที่ 1  ค่างานต้นทุน</t>
  </si>
  <si>
    <t xml:space="preserve">รวมค่าก่อสร้าง  </t>
  </si>
  <si>
    <t>ส่วนที่ 3  ค่าใช้จ่ายพิเศษตามข้อกำหนด</t>
  </si>
  <si>
    <t>งานครุภัณฑ์สำเร็จรูป</t>
  </si>
  <si>
    <t xml:space="preserve">ธนาคารเพื่อการเกษตรและสหกรณ์การเกษตร </t>
  </si>
  <si>
    <t>- คอนกรีตหุ้มท่อ HDPE  (UNDER GROUND)</t>
  </si>
  <si>
    <t>- (D-3) : ประตูบานเปิดเหล็ก ขนาด 1.10 x 0.80 ม.</t>
  </si>
  <si>
    <t>จุด</t>
  </si>
  <si>
    <t>- L-BOLT / M20</t>
  </si>
  <si>
    <t>- Wiremesh dia.6 mm. @ 0.20 m.</t>
  </si>
  <si>
    <t>- (F-3A) : เคาน์เตอร์เขียนใบ ฝาก - ถอน</t>
  </si>
  <si>
    <t>- (F-4) : โต๊ะทำงาน ขนาด 0.75x1.50x0.75 ม.</t>
  </si>
  <si>
    <t xml:space="preserve">- (F-5) : โต๊ะเสริมข้างวางคอมพิวเตอร์  ขนาด 0.45x1.00x0.75 ม. </t>
  </si>
  <si>
    <t>- (F-6) : ลิ้นชักเคลื่อนย้ายได้</t>
  </si>
  <si>
    <t>- (F-8) : เก้าอี้นั่งทำงาน แบบมีท้าวแขน (พนักพิงสูง)</t>
  </si>
  <si>
    <t xml:space="preserve">- (F-9) : เก้าอี้นั่งทำงาน แบบมีท้าวแขน </t>
  </si>
  <si>
    <t>- (F-10) : เก้าอี้นั่งหน้าโต๊ะทำงาน แบบไม่มีท้าวแขนล้อเลื่อน</t>
  </si>
  <si>
    <t>- (F-12) : พาร์ติชั่นกั้นบนโต๊ะยาว 0.75 ม.</t>
  </si>
  <si>
    <t>- (F-14) : โต๊ะทำงานขนาด 0.60x1.20x0.75 ม.</t>
  </si>
  <si>
    <t>- (F-15) : ฉากบังสายตา 0.80x1.20 ม.</t>
  </si>
  <si>
    <t>- (F-15B) : ฉากบังสายตา 1.50x1.20 ม.</t>
  </si>
  <si>
    <t xml:space="preserve">- (F-21A) : เก้าอี้นั่งหน้าโต๊ะทำงาน แบบไม่มีท้าวแขน </t>
  </si>
  <si>
    <t>- ผนังก่ออิฐมวลเบา ขนาด 0.20x0.60x0.075 ม.</t>
  </si>
  <si>
    <t>- ผนังฉาบปูนเรียบ (ผนังก่ออิฐมวลเบา)</t>
  </si>
  <si>
    <t>- Steel Plate 4.5 mm.thk.</t>
  </si>
  <si>
    <t>- ท่อ PVC Dia. 2"</t>
  </si>
  <si>
    <t>- ฐาน ค.ส.ล. 1.50x3.60x0.20 m.</t>
  </si>
  <si>
    <t>- เครื่องปั๊มน้ำอัตโนมัติ 250 W.</t>
  </si>
  <si>
    <t>- Flexible Dia. 3 "</t>
  </si>
  <si>
    <t>- ท่อ PVC Dia. 1''</t>
  </si>
  <si>
    <t>- ฐานวางถังบำบัดน้ำเสีย (ตามแบบ)</t>
  </si>
  <si>
    <t>- ถังบำบัดน้ำเสีย ขนาด 3 ลบ.ม.</t>
  </si>
  <si>
    <t>- ท่อ PVC Dia. 1/2''</t>
  </si>
  <si>
    <t>งานฐานราก</t>
  </si>
  <si>
    <t>- FLASHING  วัสดุชนิดเดียวกับหลังคา</t>
  </si>
  <si>
    <t>- ถังดักไขมัน 40 ลิตร</t>
  </si>
  <si>
    <t>- FCO Dia. 4 "</t>
  </si>
  <si>
    <t>กลุ่มงานที่ 1</t>
  </si>
  <si>
    <t>- คอนกรีตหยาบ</t>
  </si>
  <si>
    <t>- คอนกรีตครอบแผ่นเหล็ก</t>
  </si>
  <si>
    <t>- L-Bolt ทำเกลียว (DB20 mm. ยาว 0.50 m.)</t>
  </si>
  <si>
    <t>งานโครงเหล็กรูปพรรณ</t>
  </si>
  <si>
    <t>- แผ่นเหล็ก หนา 20 มม.</t>
  </si>
  <si>
    <t>- แผ่นเหล็ก หนา 10 มม.</t>
  </si>
  <si>
    <t>- แผ่นเหล็ก หนา 4 มม.</t>
  </si>
  <si>
    <t>- Sag rod ø 12 มม.</t>
  </si>
  <si>
    <t>รวม งานโครงเหล็กรูปพรรณ</t>
  </si>
  <si>
    <t>- หลังคาเหล็กรีดลอนไม่รวมชั้นเคลือบสีหนาไม่น้อยกว่า 0.40 มม.</t>
  </si>
  <si>
    <t>- ทรายปรับระดับ</t>
  </si>
  <si>
    <t>- คอนกรีตหยาบ  1 : 3 : 5</t>
  </si>
  <si>
    <t>- คอนกรีตโครงสร้าง 240 ksc (cylinder)</t>
  </si>
  <si>
    <t>- งานไม้แบบและค้ำยัน</t>
  </si>
  <si>
    <t>- ลวดผูกเหล็ก No. 18</t>
  </si>
  <si>
    <t>- L BOLT M10</t>
  </si>
  <si>
    <t>- งานทาสีกันสนิม และทาสีน้ำมัน  2 เที่ยว</t>
  </si>
  <si>
    <t>- ผนังก่ออิฐมวลเบาขนาด 0.20x0.60x0.075</t>
  </si>
  <si>
    <t>- ผนังก่ออิฐมวลเบาขนาด 0.20x0.60x0.15</t>
  </si>
  <si>
    <t>- งานผนังฉาบปูนเรียบ</t>
  </si>
  <si>
    <t>- งานเสาเอ็นทับหลัง  ขนาด 0.10x0.10 m.</t>
  </si>
  <si>
    <t>- งานเสาเอ็นทับหลัง  ขนาด 0.10x0.15 m.</t>
  </si>
  <si>
    <t>- กระเบื้องดินเผาสีเทาขนาด 6x24x1.2 ซม.</t>
  </si>
  <si>
    <t>รวม งานผนัง</t>
  </si>
  <si>
    <t>- พื้น ค.ส.ล. ผิวปูกระเบื้องเซรามิค กันลื่น ขนาด 0.30x0.30 ม.</t>
  </si>
  <si>
    <t>(1)</t>
  </si>
  <si>
    <t>- พื้น ค.ส.ล. ผิวทรายล้างสีดำ</t>
  </si>
  <si>
    <t>(2)</t>
  </si>
  <si>
    <t>(3)</t>
  </si>
  <si>
    <t>- บัวฉาบผิวขัดมัน</t>
  </si>
  <si>
    <t>รวม งานพื้น</t>
  </si>
  <si>
    <t>- D1</t>
  </si>
  <si>
    <t>- D2</t>
  </si>
  <si>
    <t>- W1</t>
  </si>
  <si>
    <t>รวม งานทาสี</t>
  </si>
  <si>
    <t>(2A)</t>
  </si>
  <si>
    <t>(5)</t>
  </si>
  <si>
    <t>- ราวพยุงตัวข้างโถ สแตนเลส 60x40 ซม.</t>
  </si>
  <si>
    <t>(6)</t>
  </si>
  <si>
    <t xml:space="preserve">- ราวมือจับ แสตนเลส 80 ซม. </t>
  </si>
  <si>
    <t>(6A)</t>
  </si>
  <si>
    <t>(7)</t>
  </si>
  <si>
    <t>- กระจกเงา (0.90x0.70)</t>
  </si>
  <si>
    <t>(8)</t>
  </si>
  <si>
    <t>(9)</t>
  </si>
  <si>
    <t>- STOP  VALVE</t>
  </si>
  <si>
    <t>รวม งานสุขภัณฑ์</t>
  </si>
  <si>
    <t>งานกระถางใส่ต้นไม้</t>
  </si>
  <si>
    <t>- กระถางใส่ต้นไม้ขนาด 100x30x30 ซม.</t>
  </si>
  <si>
    <t>- ต้นไทรเกาหลีหรือโมกพวง สูงไม้น้อยกว่า 1.50 ม.</t>
  </si>
  <si>
    <t>อื่นๆ</t>
  </si>
  <si>
    <t>- ชุดแผงกั้นตะแกรงเหล็กขนาด 1.08x1.90 ม.</t>
  </si>
  <si>
    <t>- ชุดแผงกั้นตะแกรงเหล็กขนาด 1.25x1.90 ม.</t>
  </si>
  <si>
    <t>- ชุดแผงกั้นตะแกรงเหล็กขนาด 1.35x0.26 ม.</t>
  </si>
  <si>
    <t>- ชุดประตูกรอบเหล็ก / กรุตะแกรงเหล็กพร้อมอุปกรณ์</t>
  </si>
  <si>
    <t>กลุ่มงานที่ 2</t>
  </si>
  <si>
    <t>รวม งานแผงควบคุมไฟฟ้า</t>
  </si>
  <si>
    <t>รวม งานติดตั้งระบบเต้ารับไฟฟ้า</t>
  </si>
  <si>
    <t>รวม งานระบบโทรศัพท์</t>
  </si>
  <si>
    <t>รวม งานระบบคอมพิวเตอร์</t>
  </si>
  <si>
    <t>รวม ระบบแจ้งเหตุเพลิงไหม้ (Fire Alarm System)</t>
  </si>
  <si>
    <t>รวม งานระบบ CCTV SYSTEM</t>
  </si>
  <si>
    <t>รวม งานระบบ SECURITY AND ALARM SYSTEM</t>
  </si>
  <si>
    <t>รวม งานระบบล่อฟ้าและสายดิน</t>
  </si>
  <si>
    <t>อุปกรณ์</t>
  </si>
  <si>
    <t>- MDP</t>
  </si>
  <si>
    <t xml:space="preserve">- EP </t>
  </si>
  <si>
    <t xml:space="preserve">- EPC </t>
  </si>
  <si>
    <t>- EPN</t>
  </si>
  <si>
    <t>- Fascia And Pole Sign Controller (FPC)</t>
  </si>
  <si>
    <t>- Grounding System And Surge Protection</t>
  </si>
  <si>
    <t xml:space="preserve">    - เบ็ดเตล็ด</t>
  </si>
  <si>
    <t xml:space="preserve">    - PVC. Dia. 3/4"</t>
  </si>
  <si>
    <t xml:space="preserve">    - PVC. Dia. 1 1/2"</t>
  </si>
  <si>
    <t>กลุ่มงานที่ 3 งานภูมิทัศน์ งานผังบริเวณและสิ่งก่อสร้างประกอบอื่นๆ</t>
  </si>
  <si>
    <t>รวม ที่ทำการธนาคาร</t>
  </si>
  <si>
    <t>รวม ที่ทำการหน่วย</t>
  </si>
  <si>
    <t>รวม งานม่านปรับแสงที่ทำการธนาคาร</t>
  </si>
  <si>
    <t>รวม งานม่านปรับแสงที่ทำการหน่วย</t>
  </si>
  <si>
    <t>- บ่อพัก ค.ส.ล. (พ2)*</t>
  </si>
  <si>
    <t>- รางระบายน้ำ ค.ส.ล. ตัววี</t>
  </si>
  <si>
    <t>- สาย 1C - 10 Sq.mm. (NYY)</t>
  </si>
  <si>
    <t>- สาย 1C - 6 Sq.mm. (NYY)</t>
  </si>
  <si>
    <t>- ท่อ P.V.C. dia 6" (Class 8.5)</t>
  </si>
  <si>
    <t>ราคา</t>
  </si>
  <si>
    <t>- Steel Plate 9 mm.thk.</t>
  </si>
  <si>
    <t xml:space="preserve">- ถังเก็บน้ำ PE ความจุ 1,500 ลิตร </t>
  </si>
  <si>
    <t>ก่อสร้างอาคารสำนักงานและส่วนประกอบอื่นๆ</t>
  </si>
  <si>
    <t>ธนาคารเพื่อการเกษตรและสหกรณ์การเกษตร</t>
  </si>
  <si>
    <t>ดอกเบี้ยเงินกู้…….….7…………..%</t>
  </si>
  <si>
    <t>- งานสำรวจดิน (Soil test)</t>
  </si>
  <si>
    <t>- งานสกัดหัวเข็ม</t>
  </si>
  <si>
    <t xml:space="preserve">- หลังคาเหล็กรีดลอนไม่รวมชั้นเคลือบสี หนาไม่น้อยกว่า 0.40 มม. </t>
  </si>
  <si>
    <t xml:space="preserve">   (G550/AZ150)</t>
  </si>
  <si>
    <t>- FLASHING  เหล็กรีดลอนไม่รวมชั้นเคลือบสี หนาไม่น้อยกว่า 0.40 มม.</t>
  </si>
  <si>
    <t xml:space="preserve">- รางระบายน้ำฝนสแตนเลสหนา 1.2 มม. รองด้วยแผ่น SMART BOARD </t>
  </si>
  <si>
    <t xml:space="preserve">  หนา 12 มม. รองรางระบายน้ำพร้อมโครงเหล็กกล่อง 25x25x1.2 มม. </t>
  </si>
  <si>
    <t xml:space="preserve">  เสริมโดยรอบ</t>
  </si>
  <si>
    <t>- FLASHING เหล็กรีดลอนไม่รวมชั้นเคลือบสี หนาไม่น้อยกว่า 0.40 มม.</t>
  </si>
  <si>
    <t xml:space="preserve">  (G550/AZ150) ปิดทับรางน้ำ</t>
  </si>
  <si>
    <t>- กรวยสังกะสี Dia. 3''</t>
  </si>
  <si>
    <t>ค่าวัสดุ+ค่าแรง</t>
  </si>
  <si>
    <t xml:space="preserve">- พื้น ค.ส.ล. งานปูทับด้วยพื้น SPC หนาไม่น้อยกว่า 4 มม. </t>
  </si>
  <si>
    <t>(F-1)</t>
  </si>
  <si>
    <t>- พื้น ค.ส.ล. ปูกระเบื้องแกรนิตโต้ ขนาด 0.60x0.60 ม. กันลื่น</t>
  </si>
  <si>
    <t>(F-2)</t>
  </si>
  <si>
    <t>- พื้น ค.ส.ล. ผิวทรายล้าง</t>
  </si>
  <si>
    <t>(F-3)</t>
  </si>
  <si>
    <t xml:space="preserve">- พื้น ค.ส.ล. ปูกระเบื้องทางเท้าคนพิการทางสายตาสีเหลือง (ลายปุ่ม) </t>
  </si>
  <si>
    <t>(F-4)</t>
  </si>
  <si>
    <t xml:space="preserve">  ขนาด 30x30 ซม.</t>
  </si>
  <si>
    <t xml:space="preserve">- พื้น ค.ส.ล. ปูกระเบื้องทางเท้าคนพิการทางสายตาสีเหลือง (ลายแถบ) </t>
  </si>
  <si>
    <t>- บัวเชิงผนัง SPC. สูง 4" หนา 9 มม.</t>
  </si>
  <si>
    <t xml:space="preserve">- บัวเชิงผนังทรายล้าง สูง 4" </t>
  </si>
  <si>
    <t>- ผนังก่ออิฐมวลเบา ขนาด 0.20x0.60x0.125 ม.</t>
  </si>
  <si>
    <t>(C3)</t>
  </si>
  <si>
    <t>- ผนังยิปซั่มบอร์ด 12 มม. 2 ด้าน โครงเคร่าเหล็กอาบสังกะสี</t>
  </si>
  <si>
    <t>(A3)</t>
  </si>
  <si>
    <t>- ฝ้าเพดานยิบซั่มบอร์ด 9 มม.ฉาบเรียบ โครงเหล็กอาบสังกะสี</t>
  </si>
  <si>
    <t>(CL-1)</t>
  </si>
  <si>
    <t xml:space="preserve">- ฝ้าเพดานยิบซั่มบอร์ดสำเร็จรูปเคลือบสี  0.60x0.60 ม. </t>
  </si>
  <si>
    <t>(CL-2)</t>
  </si>
  <si>
    <t xml:space="preserve">  หนาไม่น้อยกว่า 8 มม. โครงเคร่าเหล็ก T-BAR </t>
  </si>
  <si>
    <t xml:space="preserve">- ฝ้าเพดานยิบซั่มบอร์ด 9 มม.ฉาบเรียบ โครงเหล็กอาบสังกะสี ชนิดกันชื้น </t>
  </si>
  <si>
    <t>(CL-3)</t>
  </si>
  <si>
    <t>- ฝ้าเพดานเมทัลชีทความสูงลอนไม่น้อยกว่า 4 มม. ผิวเคลือบสี</t>
  </si>
  <si>
    <t>(CL-4)</t>
  </si>
  <si>
    <t>- แผ่นเหล็กหนา 4.5 มม.โครงเหล็ก C 75x45x15x2.3 มม. @ 0.60 ม.</t>
  </si>
  <si>
    <t>(CL-5)</t>
  </si>
  <si>
    <t>2.5.1</t>
  </si>
  <si>
    <t>- ประตู (AD1)</t>
  </si>
  <si>
    <t>- ประตู (AD2)</t>
  </si>
  <si>
    <t>- ประตู (AD3)</t>
  </si>
  <si>
    <t>- ประตู (AD4)</t>
  </si>
  <si>
    <t>- ประตู (AD5)</t>
  </si>
  <si>
    <t>- ประตู (AD6)</t>
  </si>
  <si>
    <t>- ประตู (AD7)</t>
  </si>
  <si>
    <t>- ประตู (SD1)</t>
  </si>
  <si>
    <t>- ประตู (SD2)</t>
  </si>
  <si>
    <t>- ประตู (SD3)</t>
  </si>
  <si>
    <t>รวม งานประตู</t>
  </si>
  <si>
    <t>2.5.2</t>
  </si>
  <si>
    <t>- หน้าต่าง (AW1)</t>
  </si>
  <si>
    <t>- หน้าต่าง (AW2)</t>
  </si>
  <si>
    <t>- หน้าต่าง (AW3)</t>
  </si>
  <si>
    <t>- หน้าต่าง (AW4)</t>
  </si>
  <si>
    <t>- หน้าต่าง (AW5)</t>
  </si>
  <si>
    <t>- หน้าต่าง (AW6)</t>
  </si>
  <si>
    <t>- หน้าต่าง (AW7)</t>
  </si>
  <si>
    <t>- หน้าต่าง (AW8)</t>
  </si>
  <si>
    <t>- หน้าต่าง (AW9)</t>
  </si>
  <si>
    <t>รวม งานหน้าต่าง</t>
  </si>
  <si>
    <t>- แผงกั้นโถปัสสาวะ</t>
  </si>
  <si>
    <t>- ที่ใส่กระดาษชำระ</t>
  </si>
  <si>
    <t>2.8.1</t>
  </si>
  <si>
    <t xml:space="preserve">- สีกันสนิม 1 เที่ยว + สีน้ำมัน 2 เที่ยว  </t>
  </si>
  <si>
    <t>2.8.2</t>
  </si>
  <si>
    <t>ผนังตกแต่งภายนอก (ด้านข้างอาคาร)</t>
  </si>
  <si>
    <t>- ผนังเมทัลชีทลอนลูกฟูกสูง 4 มม.พร้อมโครงเหล็กฉาก ทาสี</t>
  </si>
  <si>
    <t>- FLASHING กันน้ำย้อน วัสดุชนิดเดียวกับผนัง</t>
  </si>
  <si>
    <t>รวม ผนังตกแต่งภายนอก (ด้านข้างอาคาร)</t>
  </si>
  <si>
    <t>2.8.3</t>
  </si>
  <si>
    <t>ผนังตกแต่งภายนอก (ด้านหน้าอาคาร)</t>
  </si>
  <si>
    <t>- ผนังเมทัลชีทลอนลูกฟูกสูง 4 มม.</t>
  </si>
  <si>
    <t>รวม ผนังตกแต่งภายนอก (ด้านหน้าอาคาร)</t>
  </si>
  <si>
    <t>2.8.4</t>
  </si>
  <si>
    <t>งานตะแกรงเหล็กฉีกกรอบเหล็ก (ด้านข้างอาคาร)</t>
  </si>
  <si>
    <t>รวม งานตะแกรงเหล็กฉีกกรอบเหล็ก (ด้านข้างอาคาร)</t>
  </si>
  <si>
    <t>2.8.5</t>
  </si>
  <si>
    <t>งานตะแกรงเหล็กฉีกกรอบเหล็ก (ด้านหน้าอาคาร)</t>
  </si>
  <si>
    <t>รวม งานตะแกรงเหล็กฉีกกรอบเหล็ก (ด้านหน้าอาคาร)</t>
  </si>
  <si>
    <t>2.8.6</t>
  </si>
  <si>
    <t>งานเกล็ดอลูมิเนียมตัว Z</t>
  </si>
  <si>
    <t>รวม งานเกล็ดอลูมิเนียมตัว Z</t>
  </si>
  <si>
    <t>2.8.7</t>
  </si>
  <si>
    <t>ผนังตกแต่ง ATM, PAM</t>
  </si>
  <si>
    <t>- อลูมิเนียมคอมโพสิตหนา 4 มม.พร้อมโครงเหล็ก</t>
  </si>
  <si>
    <t>- กล่องไฟหน้าตู้แนวตั้ง</t>
  </si>
  <si>
    <t>- กล่องไฟ ATM, PAM</t>
  </si>
  <si>
    <t>รวม ผนังตกแต่ง ATM, PAM</t>
  </si>
  <si>
    <t>2.8.8</t>
  </si>
  <si>
    <t>หลังคากันสาด ATM, PAM</t>
  </si>
  <si>
    <t>- หลังคาเหล็กรีดลอนไม่รวมชั้นเคลือบสี หนาไม่น้อยกว่า 0.40 มม.</t>
  </si>
  <si>
    <t>รวม หลังคากันสาด ATM, PAM</t>
  </si>
  <si>
    <t>2.8.9</t>
  </si>
  <si>
    <t>- งานฝ้าแผ่นอลูมิเนียมคอมโพสิตหนา 4 มม. พร้อมโครงเหล็ก</t>
  </si>
  <si>
    <t>รวม งานป้าย Fascia.</t>
  </si>
  <si>
    <t>2.8.10</t>
  </si>
  <si>
    <t>ราวบันไดทางลาด</t>
  </si>
  <si>
    <t>รวม ราวบันไดทางลาด</t>
  </si>
  <si>
    <t>2.8.11</t>
  </si>
  <si>
    <t>งานม้านั่ง ค.ส.ล.</t>
  </si>
  <si>
    <t>รวม งานม้านั่ง ค.ส.ล.</t>
  </si>
  <si>
    <t>2.8.12</t>
  </si>
  <si>
    <t>- อักษรสแตนเลส สูง 9 ซม. (หลังเคาน์เตอร์)</t>
  </si>
  <si>
    <t>รวม งานป้ายภายในอาคาร</t>
  </si>
  <si>
    <t>2.8.13</t>
  </si>
  <si>
    <t>- ป้ายโลโก้ธนาคาร ABS ขนาด 1.20x1.20 ม.</t>
  </si>
  <si>
    <t>รวม งานป้ายภายนอกอาคาร</t>
  </si>
  <si>
    <t>2.8.14</t>
  </si>
  <si>
    <t>รวม งานป้ายสติกเกอร์</t>
  </si>
  <si>
    <t>- ท่อ PVC. (Class 13.5")</t>
  </si>
  <si>
    <t>งานท่อส้วม, ท่อน้ำทิ้ง, ท่ออากาศ</t>
  </si>
  <si>
    <t xml:space="preserve">- Floor Drain สำหรับท่อ Dia. 2" สแตนเลส (Bell Trap) </t>
  </si>
  <si>
    <t>- Flexible Dia. 4"</t>
  </si>
  <si>
    <t>- Flexible Dia. 2"</t>
  </si>
  <si>
    <t>- FCO Dia. 4"</t>
  </si>
  <si>
    <t>- ท่อ PVC. (Class 8.5")</t>
  </si>
  <si>
    <t xml:space="preserve">  รวม งานท่อส้วม, ท่อน้ำทิ้ง, ท่ออากาศ</t>
  </si>
  <si>
    <t>- LP1</t>
  </si>
  <si>
    <t>- พัดลมโคจร ขนาด 18 นิ้ว ติดตั้งบนฝ้าเพดาน (แบบโคจร)</t>
  </si>
  <si>
    <t>- ผนังรั้วอิฐบล็อกเซาะร่องโชว์แนว</t>
  </si>
  <si>
    <t>- แผ่นพื้นคอนกรีตอัดแรงท้องเรียบ หนา 0.05 ม.</t>
  </si>
  <si>
    <t>- โคมไฟฟ้ารั้ว 100w. LED. SOLAR (TYPE G3)</t>
  </si>
  <si>
    <t>- สกัดหัวเข็มรูปตัวไอ I - 0.22x0.22</t>
  </si>
  <si>
    <t>- BALL VALVE Dia. 1 "</t>
  </si>
  <si>
    <t>- Bolt &amp; Nut 5/8"</t>
  </si>
  <si>
    <t>รวม งานโครงเหล็กแผงประดับด้านหน้า</t>
  </si>
  <si>
    <t>- เสาเข็ม คอร. รูปสี่เหลี่ยมตัน [/] - 0.22x0.22x5.00 ม.</t>
  </si>
  <si>
    <t>- สกัดหัวเข็ม</t>
  </si>
  <si>
    <t>1.3.1</t>
  </si>
  <si>
    <t>- Steel Plate ขนาด 0.30x0.30 ม. หนา 12 มม.</t>
  </si>
  <si>
    <t>- Anchor Bolt M16 (L=0.40 m.)</t>
  </si>
  <si>
    <t>- [/] - 150x150x3.2 mm.Thk. (น้ำหนักเหล็ก 14.54 กก./ม.)</t>
  </si>
  <si>
    <t>1.3.2</t>
  </si>
  <si>
    <t>- [/] - 75x38x2.3 mm.Thk. (น้ำหนักเหล็ก 3.81 กก./ม.)</t>
  </si>
  <si>
    <t>- [/] - 100x50x3.2 mm.Thk. (น้ำหนักเหล็ก 7.01 กก./ม.)</t>
  </si>
  <si>
    <t>1.3.3</t>
  </si>
  <si>
    <t>งานโครงเหล็กสำหรับติดตั้งผนังเหล็กรีดลอน</t>
  </si>
  <si>
    <t>- [/] - 50x50x2.3 mm.Thk. (น้ำหนักเหล็ก 3.34 กก./ม.)</t>
  </si>
  <si>
    <t>รวม งานโครงเหล็กสำหรับติดตั้งผนังเหล็กรีดลอน</t>
  </si>
  <si>
    <t xml:space="preserve">- หลังคาเหล็กรีดลอน ไม่รวมชั้นเคลือบสี หนาไม่น้อยกว่า 0.40 มม. </t>
  </si>
  <si>
    <t xml:space="preserve">  (G550/AZ150)</t>
  </si>
  <si>
    <t>- หลังคาโปร่งแสง</t>
  </si>
  <si>
    <t>- ท่อ PVC. Dia. 3'' (Class 8.5)</t>
  </si>
  <si>
    <t>- ผนังเหล็กรีดลอน ไม่รวมชั้นเคลือบสีหนาไม่น้อยกว่า 0.40 มม.</t>
  </si>
  <si>
    <t>(A1)</t>
  </si>
  <si>
    <t>- ผนังโปร่งแสง</t>
  </si>
  <si>
    <t>(A2)</t>
  </si>
  <si>
    <t>- FLASHING  (ปิดหัวแผ่น, ครอบข้าง, ครอบหน้า, กันน้ำย้อน)</t>
  </si>
  <si>
    <t>ชั้นเหล็กวางเอกสาร</t>
  </si>
  <si>
    <t xml:space="preserve">- Steel Plate ขนาด 0.20x0.20 ม. หนา 12 มม. </t>
  </si>
  <si>
    <t>- Expansion Bolt M10</t>
  </si>
  <si>
    <t>- [/] - 25x25x1.7 mm.Thk. (น้ำหนักเหล็ก 1.19 กก./ม.)</t>
  </si>
  <si>
    <t>- Flat Bar หนา 5 มม.</t>
  </si>
  <si>
    <t>- แผ่นสมาร์ทบอร์ดเคลือบเงาผิว หนา 16 มม.</t>
  </si>
  <si>
    <t>- บานพับ 3" สำหรับานประตูชั้นวางเอกสาร</t>
  </si>
  <si>
    <t>- แผ่นเหล็กติดประตูเจาะรู พร้อมกุญแจทองเหลือง</t>
  </si>
  <si>
    <t>รวม ชั้นเหล็กวางเอกสาร</t>
  </si>
  <si>
    <t xml:space="preserve">- ผนังเกล็ดอลูมิเนียมตัว Z วงกบอลูมิเนียม (ภายในติดตั้งมุ้งลวดกันแมลง) </t>
  </si>
  <si>
    <t xml:space="preserve">  ขนาด 0.65x3.00 ม.</t>
  </si>
  <si>
    <t>- ทางลาดเหล็กชั่วคราว</t>
  </si>
  <si>
    <t>รวม อื่นๆ</t>
  </si>
  <si>
    <t>- Consumer Units 1P, 2W, 4 SLOT</t>
  </si>
  <si>
    <t>- ดวงโคมไฟ LED TUBE T8 (1x20 w) แบบเปลือย</t>
  </si>
  <si>
    <t>- ดวงโคมไฟ LED TUBE T8 (1x20 w) แบบเปลือย (พร้อมที่กันฝน)</t>
  </si>
  <si>
    <t>- สวิทซ์ทางเดียว หน้ากาก 1 ช่อง (กันน้ำ)</t>
  </si>
  <si>
    <t>- สวิทซ์พัดลมระบายอากาศชนิดมีไฟเรืองแสง 1 ช่อง</t>
  </si>
  <si>
    <t>- ท่อ PVC. Dia. 1/2"</t>
  </si>
  <si>
    <t>งานติดตั้งดวงโคมไฟฟ้า</t>
  </si>
  <si>
    <t>รวม งานติดตั้งดวงโคมไฟฟ้า</t>
  </si>
  <si>
    <t>งานระบบโทรศัพท์ RISER</t>
  </si>
  <si>
    <t xml:space="preserve">เต้ารับโทรศัพท์ </t>
  </si>
  <si>
    <t>เต้ารับคอมพิวเตอร์</t>
  </si>
  <si>
    <t xml:space="preserve">    - PVC. Dia. 1/2"</t>
  </si>
  <si>
    <t xml:space="preserve">    - Ground Rod Ø 5/8" x 10'</t>
  </si>
  <si>
    <t xml:space="preserve">    - Ground Pit</t>
  </si>
  <si>
    <t xml:space="preserve">  G550/AZ150</t>
  </si>
  <si>
    <t>- LP-EV</t>
  </si>
  <si>
    <t xml:space="preserve">    - ตู้เหล็กกันน้ำขนาด 0.50 x 0.70 เมตร</t>
  </si>
  <si>
    <t>- (F-2A) : เคาน์เตอร์เตี้ย</t>
  </si>
  <si>
    <t>- (F-11) : STOOL เก้าอี้หลังเคาน์เตอร์ รับ-จ่าย</t>
  </si>
  <si>
    <t>- (F-13A) : เก้าอี้นั่งพักคอยลูกค้า 1 ที่นั่ง (มีพนักพิง)</t>
  </si>
  <si>
    <t>- (F-32) : โต๊ะทรงสูง ขนาด 1.90x0.50x0.90 ม.</t>
  </si>
  <si>
    <t>- (F-33) : เก้าอี้บาร์ ขนาด 0.57x0.54x0.88 ม.</t>
  </si>
  <si>
    <t>- (F-34) : เคาน์เตอร์จุดติดต่อสอบถาม ขนาด 1.20x0.60x1.00 ม.</t>
  </si>
  <si>
    <t>- (F-35) : ชั้นวางไม้ 4 ชั้น มีล้อ เคลื่อนที่ได้ ขนาด 0.40x0.33x0.40 ม.</t>
  </si>
  <si>
    <t>- (F-36) : ชั้นนิตยสารและหนังสือพิมพ์ ขนาด 0.63x0.36x1.00 ม.</t>
  </si>
  <si>
    <t>- (F-19B) : ตู้เก็บเอกสารสำเร็จรูป ขนาด 0.80x0.40x0.40 ม.</t>
  </si>
  <si>
    <t>- (F-19) : ตู้เก็บเอกสารสำเร็จรูป ขนาด 0.80x0.40x0.80 ม.</t>
  </si>
  <si>
    <t>- ป้ายตั้งโต๊ะอะคริลิกสามเหลี่ยม (ติดต่อสอบถาม) ขนาด 0.30x0.11 ม.</t>
  </si>
  <si>
    <t>- บอร์ดโครงสร้างและตำแหน่งสาขา ขนาด 0.61x0.86 ม.</t>
  </si>
  <si>
    <t>- กล่องอะคริลิกใส่โบรชัวร์ ขนาด 6.25x9.50 นิ้ว (รองรับเอกสารขนาด A5)</t>
  </si>
  <si>
    <t xml:space="preserve">  พร้อมที่ใส่กระดาษอะคริลิก (A4) แนวตั้ง และติดสติกเกอร์</t>
  </si>
  <si>
    <t>- ตู้โชว์ซ่อนไฟ LED</t>
  </si>
  <si>
    <t>งานผนังตกแต่งหลังเคาน์เตอร์</t>
  </si>
  <si>
    <t>ค่าวัสดุ+แรง</t>
  </si>
  <si>
    <t>รวม งานผนังตกแต่งหลังเคาน์เตอร์</t>
  </si>
  <si>
    <t>งานผนังตกแต่งรูปพระบรมฉายาลักษณ์</t>
  </si>
  <si>
    <t>รวม งานผนังตกแต่งรูปพระบรมฉายาลักษณ์</t>
  </si>
  <si>
    <t>กล่องหมายเลขลำดับเคาน์เตอร์จำนวน 5 ชุด</t>
  </si>
  <si>
    <t>- ไม้ MDF หนา 25 มม. ติดลามิเนตสีลายหินอ่อน</t>
  </si>
  <si>
    <t>- ไม้ MDF หนา 25 มม. ติดลามิเนตสีอลูมิเนียม</t>
  </si>
  <si>
    <t>- สติกเกอร์ป้ายคนพิการ (ติดที่กล่องลำดับหมายเลขลำดับเคาน์เตอร์)</t>
  </si>
  <si>
    <t>- อะคริลิกสีขาวขุ่นหนา 6 มม. ประกอบเป็นกล่องภายในช่องไม้ MDF</t>
  </si>
  <si>
    <t>- กรอบอะคริลิกมิลเลอร์สีทอง หนาประมาณ 2 มม. ขอบ 1 ซม.</t>
  </si>
  <si>
    <t>รวม กล่องหมายเลขลำดับเคาน์เตอร์จำนวน 5 ชุด</t>
  </si>
  <si>
    <t>- บอร์ดโปสเตอร์ประชาสัมพันธ์ ขนาด 0.61x0.86 ม.</t>
  </si>
  <si>
    <t>- บอร์ดติดประกาศแผ่นอะคริลิคใส หนา 6 mm. ขนาด 1.20x0.90 ม.</t>
  </si>
  <si>
    <t>สาขาภูซาง จังหวัดพะเยา</t>
  </si>
  <si>
    <t xml:space="preserve">ส่วนที่ 1 </t>
  </si>
  <si>
    <t xml:space="preserve">ส่วนที่ 2 </t>
  </si>
  <si>
    <t>งานครุภัณฑ์จัดซื้อและสั่งซื้อ</t>
  </si>
  <si>
    <t xml:space="preserve">ส่วนที่ 3 </t>
  </si>
  <si>
    <t xml:space="preserve">ชื่อโครงการ/งานก่อสร้าง    </t>
  </si>
  <si>
    <t xml:space="preserve">สถานที่ก่อสร้าง   </t>
  </si>
  <si>
    <t>P2/2567</t>
  </si>
  <si>
    <t xml:space="preserve">หน่วยงานเจ้าของโครงการ/งานก่อสร้าง    </t>
  </si>
  <si>
    <t xml:space="preserve">แบบ ปร.4 และ ปร.5 ที่แนบ มีจำนวน    </t>
  </si>
  <si>
    <t>3   ชุด</t>
  </si>
  <si>
    <t>- ป้าย POLE SIGN</t>
  </si>
  <si>
    <t xml:space="preserve">58  หน้า    </t>
  </si>
  <si>
    <t xml:space="preserve">แบบ ปร.4 ที่แนบ มีจำนวน   </t>
  </si>
  <si>
    <t>กลุ่มงาน/งาน    -</t>
  </si>
  <si>
    <t>สถานที่ก่อสร้าง   สาขาภูซาง จังหวัดพะเยา</t>
  </si>
  <si>
    <t>- งานภูมิทัศน์ งานผังบริเวณ และสิ่งก่อสร้างประกอบอื่นๆ</t>
  </si>
  <si>
    <t>ค่าใช้จ่ายพิเศษตามข้อกำหนดฯ</t>
  </si>
  <si>
    <t>ป้าย POLE SIGN</t>
  </si>
  <si>
    <t>รวม ป้าย POLE SIGN</t>
  </si>
  <si>
    <t>- ป้าย POLE SIGN ขนาด 1.50 x 2.76 ม.</t>
  </si>
  <si>
    <t xml:space="preserve">      เหล็กเส้นกลมผิวข้ออ้อย SD.40 ศก. 12 มม.</t>
  </si>
  <si>
    <t xml:space="preserve">      เหล็กเส้นกลมผิวข้ออ้อย SD.40 ศก. 16 มม.</t>
  </si>
  <si>
    <t xml:space="preserve">      เหล็กเส้นกลมผิวข้ออ้อย SD.40 ศก. 20 มม.</t>
  </si>
  <si>
    <t xml:space="preserve">       เหล็กเส้นกลมผิวข้ออ้อย SD.40 ศก. 12 มม.</t>
  </si>
  <si>
    <t xml:space="preserve">       เหล็กเส้นกลมผิวข้ออ้อย SD.40 ศก. 16 มม.</t>
  </si>
  <si>
    <t xml:space="preserve">       เหล็กเส้นกลมผิวข้ออ้อย SD.40 ศก. 20 มม.</t>
  </si>
  <si>
    <t xml:space="preserve">- พื้นคอนกรีตอัดแรงแบบตัน ขนาด 0.05x0.35 ม. รับน้ำหนักจร </t>
  </si>
  <si>
    <t xml:space="preserve">  300 กิโลกรัม/ตารางเมตร</t>
  </si>
  <si>
    <t>- Steel Plate 12 mm.thk.</t>
  </si>
  <si>
    <t>- [/] - 150x150x5.0 mm.thk. (น้ำหนักเหล็ก 22.26 กก./ม.)</t>
  </si>
  <si>
    <t>- Channel 100x50x5x7.5 mm. (น้ำหนักเหล็ก 9.36 กก./ม.)</t>
  </si>
  <si>
    <t>- Channel 150x75x6.5x10 mm. (น้ำหนักเหล็ก 18.10 กก./ม.)</t>
  </si>
  <si>
    <t>- [/] - 125x50x3.2 mm. (น้ำหนักเหล็ก 8.26 กก./ม.)</t>
  </si>
  <si>
    <t>- C-100x50x20x3.2 mm. (น้ำหนักเหล็ก 5.50 กก./ม.)</t>
  </si>
  <si>
    <t>- [/] - 100x50x2.3 mm. (น้ำหนักเหล็ก 5.14 กก./ม.)</t>
  </si>
  <si>
    <t>- ท่อเหล็ก - ø60.5x2.3 มม. (น้ำหนักเหล็ก 3.29 กก./ม.)</t>
  </si>
  <si>
    <t>- ท่อเหล็ก - ø48.6x2.3 มม. (น้ำหนักเหล็ก 2.62 กก./ม.)</t>
  </si>
  <si>
    <t>- L-40x40x3 mm. (น้ำหนักเหล็ก 1.83 กก./ม.)</t>
  </si>
  <si>
    <t>- L-50x50x5 mm. (น้ำหนักเหล็ก 3.77 กก./ม.)</t>
  </si>
  <si>
    <t>- L-60x60x6 mm. (น้ำหนักเหล็ก 5.42 กก./ม.)</t>
  </si>
  <si>
    <t>- [/] - 150x150x5 mm. (น้ำหนักเหล็ก 22.26 กก./ม.)</t>
  </si>
  <si>
    <t>อาคารสำนักงาน 1 ชั้น / ขนาดเล็กซ้าย (เลขที่แบบ 1L/2567)</t>
  </si>
  <si>
    <t>รวม อาคารสำนักงาน 1 ชั้น / ขนาดเล็กซ้าย (เลขที่แบบ 1L/2567)</t>
  </si>
  <si>
    <t xml:space="preserve">- อาคารสำนักงาน 1 ชั้น / ขนาดเล็กซ้าย </t>
  </si>
  <si>
    <t xml:space="preserve">  (เลขที่แบบ 1L/2567)</t>
  </si>
  <si>
    <t xml:space="preserve">  (G550/AZ150) ปิดทับสันจั่ว</t>
  </si>
  <si>
    <t>- ท่อ PVC Class 8.5 Dia. 3''</t>
  </si>
  <si>
    <t>(F-4A)</t>
  </si>
  <si>
    <t>- บัวเชิงผนัง PVC. สูง 4" หนา 9 มม.</t>
  </si>
  <si>
    <t>- จมูกบันไดเซาะร่อง 3 ร่อง</t>
  </si>
  <si>
    <t>(C1)</t>
  </si>
  <si>
    <t>- ผนังก่ออิฐมวลเบา ขนาด 0.20x0.60x0.15 ม.</t>
  </si>
  <si>
    <t>- ผนังบุกระเบื้องเคลือบ ขนาด 0.60 x 0.60 ม.</t>
  </si>
  <si>
    <t>- คิ้ว P.V.C.</t>
  </si>
  <si>
    <t>- เสาเอ็นและคานทับหลัง ค.ส.ล. (ครึ่งแผ่น ขนาด 10x10 ซม.)</t>
  </si>
  <si>
    <t>(CL-1A)</t>
  </si>
  <si>
    <t>- ฝ้าเพดานแผ่นอลูมิเนียมคอมโพสิตหนา 4 มม.</t>
  </si>
  <si>
    <t xml:space="preserve">  โครงเคร่าเหล็กฉาก ขนาด 1 1/2"x1 1/2" หนา 2.0 มม.</t>
  </si>
  <si>
    <t>(C4)</t>
  </si>
  <si>
    <t>- ประตูม้วนเหล็กเคลือบสี (ระบบมือดึง) ขนาด 1.35x3.15 ม.</t>
  </si>
  <si>
    <t>2.6.1</t>
  </si>
  <si>
    <t>ห้องน้ำชาย</t>
  </si>
  <si>
    <t>&lt;1&gt;</t>
  </si>
  <si>
    <t>&lt;2&gt;</t>
  </si>
  <si>
    <t>&lt;3&gt;</t>
  </si>
  <si>
    <t>&lt;4&gt;</t>
  </si>
  <si>
    <t>&lt;6&gt;</t>
  </si>
  <si>
    <t>&lt;7&gt;</t>
  </si>
  <si>
    <t>&lt;8&gt;</t>
  </si>
  <si>
    <t>&lt;9&gt;</t>
  </si>
  <si>
    <t>- ผนังสำเร็จรูปครึ่งห้องมีแต่ประตู</t>
  </si>
  <si>
    <t xml:space="preserve">  รวม ห้องน้ำชาย</t>
  </si>
  <si>
    <t>2.6.2</t>
  </si>
  <si>
    <t>ห้องน้ำหญิง</t>
  </si>
  <si>
    <t xml:space="preserve">  รวม ห้องน้ำหญิง</t>
  </si>
  <si>
    <t>- [/] - 150x50x3.2 mm.thk. (น้ำหนักเหล็ก 9.52 กก./ม.)</t>
  </si>
  <si>
    <t>- เหล็กกล่อง 150x50x3.2 mm.thk. (น้ำหนักเหล็ก 9.52 กก./ม.)</t>
  </si>
  <si>
    <t>- เหล็กกล่อง 50x50x3.2 mm.thk. (น้ำหนักเหล็ก 4.50 กก./ม.)</t>
  </si>
  <si>
    <t>- เหล็กกล่อง 1 1/2"x1 1/2"x 1.8 mm.thk. (น้ำหนักเหล็ก 1.98 กก./ม.)</t>
  </si>
  <si>
    <t>- เหล็ก RB 9 สำหรับยึดป้ายไวนิล @ 0.15 m.</t>
  </si>
  <si>
    <t>- FLASHING ปิดด้านบนป้าย วัสดุชนิดเดียวกับผนัง</t>
  </si>
  <si>
    <t>- [/] - 25x25x1.8 mm.thk. (น้ำหนักเหล็ก 1.22 กก./ม.)</t>
  </si>
  <si>
    <t>- [/] - 50x50x3.2 mm.thk. (น้ำหนักเหล็ก 4.50 กก./ม.)</t>
  </si>
  <si>
    <t>- [/] - 50x50x2.0 mm.thk. (น้ำหนักเหล็ก 2.68 กก./ม.)</t>
  </si>
  <si>
    <t>- เกล็ดอลูมิเนียมตัว Z (วงกบอลูมิเนียม) ขนาด 1.95x0.90 ม.</t>
  </si>
  <si>
    <t>- C-Channel - 150x50x20x3.2 mm.thk. (น้ำหนักเหล็ก 6.76 กก./ม.)</t>
  </si>
  <si>
    <t>- [/] - 1 1/2"x1 1/2"x2.3 mm.thk. (น้ำหนักเหล็ก 2.47 กก./ม.)</t>
  </si>
  <si>
    <t>งานป้าย Fascia</t>
  </si>
  <si>
    <t>- ป้าย Fascia ขนาด 8.20x0.90 ม.</t>
  </si>
  <si>
    <t>- Expansion Bolts M10</t>
  </si>
  <si>
    <t>- ป้ายตั้งโต๊ะอะคริลิคสามเหลี่ยม (ป้ายประกันภัย) ขนาด 0.30x0.11 ม.</t>
  </si>
  <si>
    <t>- ป้ายตั้งโต๊ะอะคริลิค A5 (โชว์ 2 ด้าน) ขนาด 0.148x0.21 ม.</t>
  </si>
  <si>
    <t>- ป้ายอะคริลิกติดผนัง A5 (แนวนอน) ขนาด 0.15x0.21 ม.</t>
  </si>
  <si>
    <t>- ป้ายโลโก้อะคริลิกขนาด 60x60 ซม. (หลังเคาน์เตอร์)</t>
  </si>
  <si>
    <t>- ป้ายบอกทางอะคริลิคสีเขียวติดสติกเกอร์ขนาด 0.35x0.90 ม.</t>
  </si>
  <si>
    <t>- ถังดับเพลิงเคมี ประเภท A,B,C ขนาด 15 ปอนด์</t>
  </si>
  <si>
    <t>อาคารเก็บเอกสาร / ทางลาดขวา (เลขที่แบบ 3R/2567)</t>
  </si>
  <si>
    <t>รวม อาคารเก็บเอกสาร / ทางลาดขวา (เลขที่แบบ 3R/2567)</t>
  </si>
  <si>
    <t>- อาคารเก็บเอกสาร / ทางลาดขวา (เลขที่แบบ 3R/2567)</t>
  </si>
  <si>
    <t>- อาคารห้องน้ำลูกค้า / ทางลาดขวา (เลขที่แบบ 01/2564)</t>
  </si>
  <si>
    <t xml:space="preserve">- อาคารที่จอดรถยนต์ธนาคาร (เลขที่แบบ 01/2564) </t>
  </si>
  <si>
    <t xml:space="preserve">รวม อาคารที่จอดรถยนต์ธนาคาร (เลขที่แบบ 01/2564) </t>
  </si>
  <si>
    <t xml:space="preserve">อาคารที่จอดรถยนต์ธนาคาร (เลขที่แบบ 01/2564) </t>
  </si>
  <si>
    <t>อาคารห้องน้ำลูกค้า / ทางลาดขวา (เลขที่แบบ 01/2564)</t>
  </si>
  <si>
    <t>รวม อาคารห้องน้ำลูกค้า / ทางลาดขวา (เลขที่แบบ 01/2564)</t>
  </si>
  <si>
    <t xml:space="preserve">     - Dia. 1/2"</t>
  </si>
  <si>
    <t xml:space="preserve">     - Dia. 3/4"</t>
  </si>
  <si>
    <t xml:space="preserve">     - Dia. 1"</t>
  </si>
  <si>
    <t xml:space="preserve">     - Dia. 2"</t>
  </si>
  <si>
    <t xml:space="preserve">     - Dia. 4"</t>
  </si>
  <si>
    <t xml:space="preserve">- HDMI. Cable </t>
  </si>
  <si>
    <t>- Cable UTP Cat 6</t>
  </si>
  <si>
    <t>- PVC. Dia. 1/2"</t>
  </si>
  <si>
    <t>- PVC. Dia. 1"</t>
  </si>
  <si>
    <t>- Transfer Switch For EPC</t>
  </si>
  <si>
    <t>- Transfer Switch For EPN</t>
  </si>
  <si>
    <t>- งานระบบท่อและสายไฟ</t>
  </si>
  <si>
    <t xml:space="preserve">  - MAIN FEEDER</t>
  </si>
  <si>
    <t xml:space="preserve">    - Steel  Box CB 2P, 16 AT, IC ≥ 10 KA.  (ปั้มน้ำ)</t>
  </si>
  <si>
    <t xml:space="preserve">    - CB (2P, 20 AT, IC &gt;= 14 KA)</t>
  </si>
  <si>
    <t xml:space="preserve">    - NYY.  4 sq.mm.</t>
  </si>
  <si>
    <t xml:space="preserve">    - NYY.  2.5 sq.mm.</t>
  </si>
  <si>
    <t xml:space="preserve">  - Wire way </t>
  </si>
  <si>
    <t xml:space="preserve">    - Wire way 4"x6"</t>
  </si>
  <si>
    <t xml:space="preserve">    - Wire way 4"x4"</t>
  </si>
  <si>
    <t xml:space="preserve">    - ข้อต่อสามทาง Wire way 6"x4"</t>
  </si>
  <si>
    <t xml:space="preserve">    - ข้อต่อสามทาง Wire way 4"x4"</t>
  </si>
  <si>
    <t xml:space="preserve">    - ข้องอฉาก Wire way 4"x4"</t>
  </si>
  <si>
    <t xml:space="preserve">    - GUTTER</t>
  </si>
  <si>
    <t xml:space="preserve">  - ตู้เหล็กพร้อมอุปกรณ์ ขนาด 0.80x1.10x0.20 ม.</t>
  </si>
  <si>
    <t xml:space="preserve">  - Main Circuit Breaker 3P, 150 AT/250AF, IC ≥ 25KA.</t>
  </si>
  <si>
    <t xml:space="preserve">  - 4DPDT Transfer Switch 63A (AC3)</t>
  </si>
  <si>
    <t xml:space="preserve">  - Circuit Breaker 3P, 40 AT, IC ≥ 15 KA. (EP, SPARE)</t>
  </si>
  <si>
    <t xml:space="preserve">  - Circuit Breaker 3P, 100 AT, IC ≥ 15KA. (LP1, SPARE)</t>
  </si>
  <si>
    <t xml:space="preserve">  - Load center 3P, 24 slot/100AF Main Lug</t>
  </si>
  <si>
    <t xml:space="preserve">  - Circuit Breaker 1P, 16 AT, IC ≥ 6 KA</t>
  </si>
  <si>
    <t xml:space="preserve">  - Circuit Breaker 1P, 16 AT, IC ≥ 6 KA (RCBO)</t>
  </si>
  <si>
    <t xml:space="preserve">  - Circuit Breaker 1P, 20 AT, IC ≥ 6 KA</t>
  </si>
  <si>
    <t xml:space="preserve">  - Circuit Breaker 1P, 32 AT, IC ≥ 6 KA (RCBO)</t>
  </si>
  <si>
    <t xml:space="preserve">  - Load center 3P, 36 slot/100AF Main Lug</t>
  </si>
  <si>
    <t xml:space="preserve">  - Main Circuit Breaker 3P, 100 AT/100AF, IC ≥ 15KA.</t>
  </si>
  <si>
    <t xml:space="preserve">  - Circuit Breaker 1P, 20 AT, IC ≥ 6 KA (RCBO)</t>
  </si>
  <si>
    <t xml:space="preserve">  - Circuit Breaker 1P, 32 AT, IC ≥ 6 KA </t>
  </si>
  <si>
    <t xml:space="preserve">  - Consumer Units 1P,6 Slot</t>
  </si>
  <si>
    <t xml:space="preserve">  - Main Circuit Breaker 2P, 20AT/100AF, IC ≥ 10 KA.</t>
  </si>
  <si>
    <t xml:space="preserve">  - Consumer Units 1P,10 Slot</t>
  </si>
  <si>
    <t xml:space="preserve">  - Main Circuit Breaker 2P,20AT/100AF, IC ≥ 10 KA.</t>
  </si>
  <si>
    <t xml:space="preserve">  - Circuit Breaker 1P, 16 AT, IC ≥ KA RCBO</t>
  </si>
  <si>
    <t xml:space="preserve">  - Surge protection</t>
  </si>
  <si>
    <t xml:space="preserve">  - Ground Test Box</t>
  </si>
  <si>
    <t xml:space="preserve">  - Ground Rod Ø 5/8" x 10'</t>
  </si>
  <si>
    <t xml:space="preserve">  - THERMO WELD  1 ทาง</t>
  </si>
  <si>
    <t xml:space="preserve">  - Ground Hand Hole</t>
  </si>
  <si>
    <t xml:space="preserve">  - IEC01. 35 sq.mm.</t>
  </si>
  <si>
    <t xml:space="preserve">  - เบ็ดเตล็ด</t>
  </si>
  <si>
    <t xml:space="preserve">  - PVC. Dia. 3/4"</t>
  </si>
  <si>
    <t xml:space="preserve">  - PVC. Dia. 1"</t>
  </si>
  <si>
    <t xml:space="preserve">  - PVC. Dia. 1 1/2"</t>
  </si>
  <si>
    <t>- แบบ "E2" (LED TUBE T8 3x20W ครอบออะครีลิก)</t>
  </si>
  <si>
    <t>- แบบ "G3" (LED TUBE T8 2x20W เปลือยอกไก่)</t>
  </si>
  <si>
    <t>- แบบ "I2" (DOWN LIGHT LED MR16 1x7W ปรับมุมได้)</t>
  </si>
  <si>
    <t>- แบบ "J4" (DOWN LIGHT LED BULB 1x10W Ø 15-17 CM. )</t>
  </si>
  <si>
    <t>- แบบ "J6" (DOWN LIGHT LED BULB 1x10W Ø 15-17 CM. )+ M Sensor</t>
  </si>
  <si>
    <t>- แบบ "J7" (DOWN LIGHT LED BULB 1x10W Ø 15-17 CM. )</t>
  </si>
  <si>
    <t>- แบบ "K5" (โคมไฟติดผนัง LED BULB 1x10 W)</t>
  </si>
  <si>
    <t>- แบบ "LED1" (LED 60 MODULE/METER (APPROX))</t>
  </si>
  <si>
    <t>- POWER SUPPLY 350 W. 12V.</t>
  </si>
  <si>
    <t>- Single Pole Switch 1 Position</t>
  </si>
  <si>
    <t>- Single Pole Switch 2 Position</t>
  </si>
  <si>
    <t>- Single Pole Switch 1 Position (WP)</t>
  </si>
  <si>
    <t>- Photo Switch 10A.220Vac.</t>
  </si>
  <si>
    <t>- IEC01.  2.5 sq.mm.</t>
  </si>
  <si>
    <t>- VCT. 3/C- 2.5 sq.mm.</t>
  </si>
  <si>
    <t>- SC Center Switch  4 Position</t>
  </si>
  <si>
    <t>- SC Center Switch  6 Position</t>
  </si>
  <si>
    <t>- รางเก็บสายอลูมิเนียมหลังเต่า</t>
  </si>
  <si>
    <t>- รางเก็บสาย PVC.</t>
  </si>
  <si>
    <t>- Simplex Receplacle With Ground</t>
  </si>
  <si>
    <t>- Duplex Receplacle With Ground</t>
  </si>
  <si>
    <t>- Duplex Receplacle With Ground (WP)</t>
  </si>
  <si>
    <t>- IEC-01.  2.5 sq.mm.</t>
  </si>
  <si>
    <t>- PVC. Dia. 3/4"</t>
  </si>
  <si>
    <t>- Telephone Outlet (RJ 11) 1 Position</t>
  </si>
  <si>
    <t>- Telephone Outlet (RJ 11) 2 Position</t>
  </si>
  <si>
    <t>- IEC-01. 2.5 sq.mm.</t>
  </si>
  <si>
    <t>- IEC-01. 4  sq.mm.</t>
  </si>
  <si>
    <t>- MDF 50  PAIRS</t>
  </si>
  <si>
    <t xml:space="preserve">- TC1 50  PAIRS </t>
  </si>
  <si>
    <t>- TIEV 4 Core 0.65 sq.mm.</t>
  </si>
  <si>
    <t>- Computer Outlet (RJ 45) 1 Position</t>
  </si>
  <si>
    <t>- Computer Outlet (RJ 45) 2 Position</t>
  </si>
  <si>
    <t>- สาย Patch Cord Cat6 ยาว 3 เมตร</t>
  </si>
  <si>
    <t>- PVC. Dia. 2"</t>
  </si>
  <si>
    <t>- Fire Alarm Control Panel  5 Zone (FCP) ติดตั้งพร้อมตู้กันน้ำ</t>
  </si>
  <si>
    <t>- Smoke Detector ( S )</t>
  </si>
  <si>
    <t>- Manual Station (M)</t>
  </si>
  <si>
    <t>- Alarm Bell   Ø  6 " (B)</t>
  </si>
  <si>
    <t>- Remote Alarm Lamp (ARM)</t>
  </si>
  <si>
    <t>- Remote Graphic Annunciator (RGA.)</t>
  </si>
  <si>
    <t>- Emergency Light With Battery</t>
  </si>
  <si>
    <t>- Fire Resistant Cable (CWZ) 2.5 sq.mm.</t>
  </si>
  <si>
    <t>- IMC. Dia. 1/2"</t>
  </si>
  <si>
    <t>- IEC01. 2.5 sq.mm.</t>
  </si>
  <si>
    <t>- Junction Box</t>
  </si>
  <si>
    <t>- Cabinet outdoor with CB 16A. 2 Pole + Relay</t>
  </si>
  <si>
    <t>- ชุดจานรับสัญญาณดาวเทียม</t>
  </si>
  <si>
    <t>- อุปกรณ์แยกจุดอิสระ (MSW) พร้อมกล่องเหล็ก</t>
  </si>
  <si>
    <t>- RECEIVER</t>
  </si>
  <si>
    <t>- Television Outlet</t>
  </si>
  <si>
    <t>- Cable RG 11</t>
  </si>
  <si>
    <t>- Cable RG 6/U</t>
  </si>
  <si>
    <t>- Cable 4 core 24 AWG.</t>
  </si>
  <si>
    <t>- พัดลมดูดดอากาศติดผนัง ø 8"</t>
  </si>
  <si>
    <t>- พัดลมดูดดอากาศติดผนัง ø 8" แบบมี Hood</t>
  </si>
  <si>
    <t>- พัดลมโคจร ขนาด 18 นิ้ว ติดตั้งที่ผนัง (แบบเชือกดึง)</t>
  </si>
  <si>
    <t>- SF สวิทซ์พัดลมระบายอากาศชนิดมีไฟเรืองแสง 1 ช่อง</t>
  </si>
  <si>
    <t>- บานเกล็ดบังคับทิศทางลมร้อน</t>
  </si>
  <si>
    <t>- ฐานเหล็กรองรับ CDU</t>
  </si>
  <si>
    <t>- No. 1 ขนาด 36,000 BTU./Hr. (CASSETTE TYPE ระบบ INVERTER</t>
  </si>
  <si>
    <t>- No. 2 ขนาด 36,000 BTU./Hr. (CASSETTE TYPE ระบบ INVERTER</t>
  </si>
  <si>
    <t>- No. 3 ขนาด 18,000 BTU./Hr. (CASSETTE TYPE ระบบ INVERTER</t>
  </si>
  <si>
    <t>- No. 4 ขนาด 18,000 BTU./Hr. (CASSETTE TYPE ระบบ INVERTER</t>
  </si>
  <si>
    <t>- No. 5 ขนาด 18,000 BTU./Hr. (CASSETTE TYPE ระบบ INVERTER</t>
  </si>
  <si>
    <t>- No. 9 ขนาด 36,000 BTU./Hr. (CASSETTE TYPE ระบบ INVERTER</t>
  </si>
  <si>
    <t>- No. 10 ขนาด 36,000 BTU./Hr. (CASSETTE TYPE ระบบ INVERTER</t>
  </si>
  <si>
    <t>- No. 6 ขนาด 12,000 BTU./Hr. (WALL TYPE) ระบบ INVERTER</t>
  </si>
  <si>
    <t>- No. 7 ขนาด 12,000 BTU./Hr. (WALL TYPE) ระบบ INVERTER</t>
  </si>
  <si>
    <t>- เดินท่อร้อยสายไฟเครื่องปรับอากาศ</t>
  </si>
  <si>
    <t xml:space="preserve">  - Type IEC-01. (ความยาวสายไฟฟ้าส่วนที่เกิน 15 เมตร )</t>
  </si>
  <si>
    <t xml:space="preserve">  - Type  PVC.</t>
  </si>
  <si>
    <t>- งานเดินท่อน้ำยาและท่อน้ำทิ้ง (ความยาวส่วนที่เกิน 4 เมตร)</t>
  </si>
  <si>
    <t>- ม่านอากาศ AC1, AC2, AC3, AC4 ขนาด 90 cm.</t>
  </si>
  <si>
    <t>- แบบ "M2" (LED SOLAR)</t>
  </si>
  <si>
    <t>- Circuit Breaker 1P, 16 AT, IC ≥ 6 KA</t>
  </si>
  <si>
    <t>- Main Circuit Breaker 2P, 20 AT/100AF, IC ≥10 KA.</t>
  </si>
  <si>
    <t>- Circuit Breaker 1P, 16 AT, IC ≥ 6 KA (RCBO )</t>
  </si>
  <si>
    <t>- ท่อ P.V.C. Ø 3/4"  (CLASS 13.5)</t>
  </si>
  <si>
    <t>- ท่อ P.V.C. Ø 1/2"  (CLASS 13.5)</t>
  </si>
  <si>
    <t>- ท่อ P.V.C. dia 4" (CLASS 8.5)</t>
  </si>
  <si>
    <t>- ท่อ P.V.C. dia 3" (CLASS 8.5)</t>
  </si>
  <si>
    <t>- ท่อ P.V.C. dia 2" (CLASS 8.5)</t>
  </si>
  <si>
    <t>- ท่อ P.V.C. dia 3/4" (CLASS 8.5)</t>
  </si>
  <si>
    <t>- FLOOR DRAIN Ø 2" (BALL TRAP)</t>
  </si>
  <si>
    <t>- FLOOR CLEAN OUT Ø 3"</t>
  </si>
  <si>
    <t>(B-4)</t>
  </si>
  <si>
    <t>- ผนังตกแต่งไม้ MDF หนา 25 มม. ขอบข้างปิดลามิเนตสีขาว</t>
  </si>
  <si>
    <t>- กล่องสแตนเลสเงา เกรด 304 หน้าตัด 1/2"</t>
  </si>
  <si>
    <t>- แผ่นอคิลิคหนา 6 มม.ติดสติกเกอร์สีเขียวเข้มกันน้ำ/กราฟฟิคลายผ้า</t>
  </si>
  <si>
    <t xml:space="preserve">  ประจำจังหวัด</t>
  </si>
  <si>
    <t>- แผ่นสแตนเลสเงาเกรด 304 ปิดขอบกว้างประมาณ 1 ซม.</t>
  </si>
  <si>
    <t xml:space="preserve">- ผนังตกแต่งไม้ MDF หนา 25 มม. </t>
  </si>
  <si>
    <t>- ที่สอดกระดาษ A4 อะคริลิกติดผนัง</t>
  </si>
  <si>
    <t>- โคมไฟฟ้า LED SOLAR แบบกันน้ำ</t>
  </si>
  <si>
    <t>- เหล็กกลม Ø 89.1x3.2 mm.  (น้ำหนักเหล็ก 6.763 กก./ม.)</t>
  </si>
  <si>
    <t>- เหล็กกลม Ø 34x2.3 mm.  (น้ำหนักเหล็ก 1.80 กก./ม.)</t>
  </si>
  <si>
    <t>- C-125x50x20x3.2 mm.thk.  (น้ำหนักเหล็ก 6.138 กก./ม.)</t>
  </si>
  <si>
    <t xml:space="preserve">    - Load center 3P, 12 slot/100AF Main Lug</t>
  </si>
  <si>
    <t xml:space="preserve">    - Main Circuit Breaker 3P, 40AT/100AF, IC ≥10 KA.</t>
  </si>
  <si>
    <t>- โคมไฟฟ้าสนาม (สูง 3.00 ม.) 500w. LED. SOLAR (TYPE G4)</t>
  </si>
  <si>
    <t xml:space="preserve">    - IEC-01. 2.5 sq.mm.</t>
  </si>
  <si>
    <t xml:space="preserve">    - IEC-01. 6 sq.mm.</t>
  </si>
  <si>
    <t xml:space="preserve">    - IEC-01. 4 sq.mm.</t>
  </si>
  <si>
    <t>3   หน้า</t>
  </si>
  <si>
    <t>- เหล็กกล่อง 125x50x3.2 mm. (น้ำหนักเหล็ก 8.26 กก./ม.)</t>
  </si>
  <si>
    <t>- เหล็ก C-100x50x20x3.2 mm. (น้ำหนักเหล็ก 5.50 กก./ม.)</t>
  </si>
  <si>
    <t>- เหล็ก Plate ขนาด 0.15x0.15 m. หนา 9 mm.</t>
  </si>
  <si>
    <t xml:space="preserve">  + Steel Shoe</t>
  </si>
  <si>
    <t xml:space="preserve">            พร้อมแป้นวางคีย์บอร์ด</t>
  </si>
  <si>
    <t>- (F-15A) : ฉากบังสายตา 1.20x1.20 ม.</t>
  </si>
  <si>
    <t xml:space="preserve">   - ขนาด (0.88×0.60)</t>
  </si>
  <si>
    <t xml:space="preserve">   - ขนาด (1.10×2.60)</t>
  </si>
  <si>
    <t xml:space="preserve">   - ขนาด (1.15×2.60)</t>
  </si>
  <si>
    <t>- ม่านม้วน ROLLER BLINDS ให้แสงผ่านไม่เกิน 5%</t>
  </si>
  <si>
    <t>- ม่านแนวตั้ง  VERTICAL BLINDS ให้แสงผ่านไม่เกิน 5%</t>
  </si>
  <si>
    <t xml:space="preserve">   - ขนาด (0.60×1.70)</t>
  </si>
  <si>
    <t xml:space="preserve">   - ขนาด (0.85×1.70)</t>
  </si>
  <si>
    <t xml:space="preserve">   - ขนาด (1.30×1.25)</t>
  </si>
  <si>
    <t xml:space="preserve">   - ขนาด (0.70×1.70)</t>
  </si>
  <si>
    <t xml:space="preserve">   - ขนาด (0.90×1.70)</t>
  </si>
  <si>
    <t xml:space="preserve">   - ขนาด (0.93×1.70)</t>
  </si>
  <si>
    <t>- กล่องอะคริลิกแสดงความคิดเห็น</t>
  </si>
  <si>
    <t xml:space="preserve">  - ชุดที่ 1 ขนาด 0.45x0.90x2.55 ม.</t>
  </si>
  <si>
    <t xml:space="preserve">  - ชุดที่ 1.1 ขนาด 0.45x0.80x2.55 ม.</t>
  </si>
  <si>
    <t xml:space="preserve">  - ชุดที่ 2 ขนาด 0.45x0.60x2.55 ม.</t>
  </si>
  <si>
    <t xml:space="preserve">  - ชุดที่ 3 ขนาด 0.45x1.02x2.55 ม.</t>
  </si>
  <si>
    <t xml:space="preserve">  - ชุดที่ 4 ขนาด 0.95x0.85x2.55 ม.</t>
  </si>
  <si>
    <t>- ป้ายตั้งโต๊ะอะคริลิกห่วง A4 ขนาด 0.297x0.21 ม.</t>
  </si>
  <si>
    <t>- ป้ายกล้องวงจรปิด CCTV 24 ชม. อลูมิเนียมหนา 1.2 มม. ติดสติกเกอร์</t>
  </si>
  <si>
    <t>- ป้ายห้ามสูบบุหรี่ อลูมิเนียมหนา 1.2 มม. ติดสติกเกอร์</t>
  </si>
  <si>
    <t>- ป้ายทางลาด อลูมิเนียมหนา 1.2 มม. ติดสติกเกอร์</t>
  </si>
  <si>
    <t>- ป้ายจุดบริการรถเข็น อลูมิเนียมหนา 1.2 มม. ติดสติกเกอร์</t>
  </si>
  <si>
    <t>- ป้ายที่จอดรถจักรยานยนต์ อลูมิเนียมหนา 1.2 มม. ติดสติกเกอร์</t>
  </si>
  <si>
    <t>- ป้ายติดต่อมอเตอร์ไซค์รับจ้าง อลูมิเนียมหนา 1.2 มม. ติดสติกเกอร์</t>
  </si>
  <si>
    <t>- ป้ายสวมหน้ากากอนามัย อลูมิเนียมหนา 1.2 มม. ติดสติกเกอร์</t>
  </si>
  <si>
    <t>- ป้ายไวนิล ขนาด 7.80x3.40 ม.</t>
  </si>
  <si>
    <t>- สติกเกอร์พื้นที่จอดรถเข็นคนพิการ ขนาด 0.60 X 0.60 ม.</t>
  </si>
  <si>
    <t>- สติกเกอร์ป้ายเตือนพื้นต่างระดับ</t>
  </si>
  <si>
    <t>- ถังขยะแบบคัดแยก 4 สี (60 ลิตร) พร้อมที่วางถังขยะและป้ายแผงหลัง</t>
  </si>
  <si>
    <t xml:space="preserve">- ถังขยะแบบยกเคลื่อนที่ได้ (มีล้อ)(สูง 70-90 ซม.) </t>
  </si>
  <si>
    <t>- โถสุขภัณฑ์นั่งราบ พร้อมอุปกรณ์ครบชุด</t>
  </si>
  <si>
    <t>- อ่างล้างหน้า (ฝังเคาน์เตอร์) พร้อมอุปกรณ์ครบชุด</t>
  </si>
  <si>
    <t>- โถปัสสาวะชายรุ่น พร้อมอุปกรณ์ครบชุด</t>
  </si>
  <si>
    <t xml:space="preserve">- สายชำระ </t>
  </si>
  <si>
    <t>- สายชำระ</t>
  </si>
  <si>
    <t>- STOP VALVE</t>
  </si>
  <si>
    <t>- โถสุขภัณฑ์นั่งราบ พร้อมอุปกรณ์</t>
  </si>
  <si>
    <t>- โถปัสสาวะชาย พร้อมอุปกรณ์</t>
  </si>
  <si>
    <t>- อ่างล้างหน้าชนิดแขวนผนัง พร้อมอุปกรณ์</t>
  </si>
  <si>
    <t>- ขอแขวนผ้า</t>
  </si>
  <si>
    <t xml:space="preserve">- STOP VALVE </t>
  </si>
  <si>
    <t>- เสาเข็ม คอร. รูปตัวไอ I - 0.22x0.22x8.00 ม.</t>
  </si>
  <si>
    <t xml:space="preserve">  + (Dowel 4 DB16 L= 8 ม.)</t>
  </si>
  <si>
    <t>- เสาเข็ม คอร. รูปตัวไอ I - 0.22x0.22x7.00 ม.</t>
  </si>
  <si>
    <t xml:space="preserve">  + (Dowel 4 DB16 L= 7 ม.)</t>
  </si>
  <si>
    <t>- No. 8 ขนาด 24,000 BTU./Hr. (CONVERTIBLE TYPE) ระบบ INVERTER</t>
  </si>
  <si>
    <t>งานเหล็กรับเครื่องปรับอากาศ</t>
  </si>
  <si>
    <t>- C-100x50x20x3.2 mm. (น้ำหนักเหล็ก = 5.50 Kg./m.)</t>
  </si>
  <si>
    <t>รวม งานเหล็กรับเครื่องปรับอากาศ</t>
  </si>
  <si>
    <t>- อาคารสำนักงาน 1 ชั้น / ขนาดเล็กซ้าย</t>
  </si>
  <si>
    <t>- เสาเข็ม คอร. รูปสี่เหลี่ยมตัน [/] 0.26x0.26x8.00 m. + Steel Shoe</t>
  </si>
  <si>
    <t>- เสาเข็ม คอร. รูปสี่เหลี่ยมตัน [/] 0.22x0.22x8.00 m. + Steel Shoe</t>
  </si>
  <si>
    <t xml:space="preserve">- รางระบายน้ำฝนสังกะสี เบอร์ 28 พร้อมอุปกรณ์ </t>
  </si>
  <si>
    <t>- ชุดช่องแสงอะคริลิคใส + แผ่นอลูมิเนียมเจาะรู (ด้านข้าง)</t>
  </si>
  <si>
    <t>- ชุดช่องแสงอะคริลิคใสติดสติ๊กเกอร์ฝ้า (ด้านบน)</t>
  </si>
  <si>
    <t>- สติกเกอร์ป้ายที่ทำการหน่วย</t>
  </si>
  <si>
    <t>- พื้น ค.ส.ล. ผิวขัดมัน บนผิวโครงสร้าง</t>
  </si>
  <si>
    <t>- ผนังตกแต่ง ไม้ MDF หนา 12 มม. ปิดทับด้วยลามิเนตลายไม้</t>
  </si>
  <si>
    <t>- อักษรกระจกอะคริลิกสีทองตัวนูน สูง 10-12 ซม. (กล่องลำดับเคาน์เตอร์)</t>
  </si>
  <si>
    <t>- ผนังตกแต่ง ไม้ MDF หนา 6 มม. ปิดทับด้วยลามิเนตสีเขียวเข้ม</t>
  </si>
  <si>
    <t>- Steel Plate ขนาด 7.5 x 7.5 Cm. หนา 6 mm.</t>
  </si>
  <si>
    <t>- ท่อเหล็กกลม 1 1/2" หนา 2.3 มม. (น้ำหนักเหล็ก 2.63 กก./ม.)</t>
  </si>
  <si>
    <t>1.3.4</t>
  </si>
  <si>
    <t>- (F-1A) : เคาน์เตอร์ รับ - จ่าย ยาว 1.20 ม.</t>
  </si>
  <si>
    <t>- ท่อระบายน้ำ ค.ส.ล. Ø 0.20  ชั้น 3 (รวมค่าติดตั้ง)</t>
  </si>
  <si>
    <t>- ท่อระบายน้ำ ค.ส.ล. Ø 0.30  ชั้น 3 (รวมค่าติดตั้ง)</t>
  </si>
  <si>
    <t xml:space="preserve">คำนวณราคาเมื่อวันที่  </t>
  </si>
  <si>
    <t>...............  เดือน  ........................  พ.ศ.  .....................</t>
  </si>
  <si>
    <t>คำนวณราคาโดย ………………………………………………………………………………………………………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</si>
</sst>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#,##0.0"/>
    <numFmt numFmtId="190" formatCode="_-* #,##0.0_-;\-* #,##0.0_-;_-* &quot;-&quot;??_-;_-@_-"/>
    <numFmt numFmtId="191" formatCode="_-* #,##0.0000_-;\-* #,##0.0000_-;_-* &quot;-&quot;??_-;_-@_-"/>
    <numFmt numFmtId="192" formatCode="General_)"/>
    <numFmt numFmtId="193" formatCode="#,##0.000000&quot; &quot;"/>
    <numFmt numFmtId="194" formatCode="dd\-mm\-yy"/>
    <numFmt numFmtId="195" formatCode="#,###&quot;   &quot;"/>
    <numFmt numFmtId="196" formatCode="&quot;฿&quot;\t#,##0_);\(&quot;฿&quot;\t#,##0\)"/>
    <numFmt numFmtId="197" formatCode="\t0.00E+00"/>
    <numFmt numFmtId="198" formatCode="#,##0.0_);\(#,##0.0\)"/>
    <numFmt numFmtId="199" formatCode="_(&quot;$&quot;* #,##0.000_);_(&quot;$&quot;* \(#,##0.000\);_(&quot;$&quot;* &quot;-&quot;??_);_(@_)"/>
    <numFmt numFmtId="200" formatCode="0.0&quot;  &quot;"/>
    <numFmt numFmtId="201" formatCode="_-* #,##0.00000_-;\-* #,##0.00000_-;_-* &quot;-&quot;?????_-;_-@_-"/>
    <numFmt numFmtId="202" formatCode="m/d/yy\ hh:mm"/>
    <numFmt numFmtId="203" formatCode="_(&quot;$&quot;* #,##0.0000_);_(&quot;$&quot;* \(#,##0.0000\);_(&quot;$&quot;* &quot;-&quot;??_);_(@_)"/>
    <numFmt numFmtId="204" formatCode="\ว\ว\/\ด\ด\/\ป\ป"/>
    <numFmt numFmtId="205" formatCode="&quot;\&quot;#,##0;[Red]&quot;\&quot;\-#,##0"/>
    <numFmt numFmtId="206" formatCode="#,##0\ &quot;F&quot;;[Red]\-#,##0\ &quot;F&quot;"/>
  </numFmts>
  <fonts count="127">
    <font>
      <sz val="9"/>
      <name val="Arial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8"/>
      <name val="TH SarabunPSK"/>
      <family val="2"/>
    </font>
    <font>
      <sz val="9"/>
      <name val="TH SarabunPSK"/>
      <family val="2"/>
    </font>
    <font>
      <b/>
      <sz val="9"/>
      <name val="TH SarabunPSK"/>
      <family val="2"/>
    </font>
    <font>
      <sz val="13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4"/>
      <name val="Cordia New"/>
      <family val="2"/>
    </font>
    <font>
      <b/>
      <sz val="16"/>
      <name val="Cordia New"/>
      <family val="2"/>
    </font>
    <font>
      <sz val="14"/>
      <color rgb="FFFF0000"/>
      <name val="TH SarabunPSK"/>
      <family val="2"/>
    </font>
    <font>
      <sz val="9"/>
      <name val="Arial"/>
      <family val="2"/>
    </font>
    <font>
      <sz val="14"/>
      <name val="SV Rojchana"/>
    </font>
    <font>
      <sz val="14"/>
      <name val="AngsanaUPC"/>
      <family val="1"/>
      <charset val="22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1"/>
      <color theme="1"/>
      <name val="Tahoma"/>
      <family val="2"/>
      <charset val="222"/>
      <scheme val="minor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</font>
    <font>
      <sz val="14"/>
      <color indexed="8"/>
      <name val="BrowalliaUPC"/>
      <family val="2"/>
      <charset val="222"/>
    </font>
    <font>
      <sz val="10"/>
      <name val="Arial"/>
      <family val="2"/>
    </font>
    <font>
      <b/>
      <sz val="13"/>
      <name val="TH SarabunPSK"/>
      <family val="2"/>
    </font>
    <font>
      <sz val="14"/>
      <color indexed="8"/>
      <name val="TH SarabunPSK"/>
      <family val="2"/>
    </font>
    <font>
      <b/>
      <sz val="16"/>
      <color rgb="FFC00000"/>
      <name val="TH SarabunPSK"/>
      <family val="2"/>
    </font>
    <font>
      <sz val="13.5"/>
      <name val="TH SarabunPSK"/>
      <family val="2"/>
    </font>
    <font>
      <b/>
      <u/>
      <sz val="14"/>
      <name val="TH SarabunPSK"/>
      <family val="2"/>
    </font>
    <font>
      <u/>
      <sz val="9"/>
      <color theme="10"/>
      <name val="Arial"/>
      <family val="2"/>
    </font>
    <font>
      <sz val="14"/>
      <color rgb="FF0070C0"/>
      <name val="TH SarabunPSK"/>
      <family val="2"/>
    </font>
    <font>
      <sz val="12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9"/>
      <color theme="1"/>
      <name val="TH SarabunPSK"/>
      <family val="2"/>
    </font>
    <font>
      <sz val="9"/>
      <color theme="1"/>
      <name val="TH SarabunPSK"/>
      <family val="2"/>
    </font>
    <font>
      <b/>
      <sz val="16"/>
      <color rgb="FFFF0000"/>
      <name val="TH SarabunPSK"/>
      <family val="2"/>
    </font>
    <font>
      <b/>
      <sz val="16"/>
      <color rgb="FF0070C0"/>
      <name val="TH SarabunPSK"/>
      <family val="2"/>
    </font>
    <font>
      <sz val="14"/>
      <color rgb="FFFF0000"/>
      <name val="Cordia New"/>
      <family val="2"/>
    </font>
    <font>
      <b/>
      <sz val="18"/>
      <color theme="1"/>
      <name val="TH SarabunPSK"/>
      <family val="2"/>
    </font>
    <font>
      <sz val="13"/>
      <color theme="1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10"/>
      <name val="Calibri"/>
      <family val="2"/>
      <charset val="22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sz val="11"/>
      <color indexed="19"/>
      <name val="Calibri"/>
      <family val="2"/>
      <charset val="222"/>
    </font>
    <font>
      <sz val="16"/>
      <name val="AngsanaUPC"/>
      <family val="1"/>
      <charset val="222"/>
    </font>
    <font>
      <sz val="12.5"/>
      <name val="DilleniaUPC"/>
      <family val="1"/>
    </font>
    <font>
      <sz val="12"/>
      <name val="EucrosiaUPC"/>
      <family val="1"/>
      <charset val="222"/>
    </font>
    <font>
      <b/>
      <sz val="18"/>
      <color indexed="62"/>
      <name val="Cambri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6"/>
      <name val="Cordia New"/>
      <family val="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6"/>
      <color theme="1"/>
      <name val="Browallia New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.5"/>
      <name val="TH SarabunPSK"/>
      <family val="2"/>
    </font>
    <font>
      <sz val="11"/>
      <color theme="1"/>
      <name val="Tahoma"/>
      <family val="2"/>
      <scheme val="minor"/>
    </font>
    <font>
      <b/>
      <sz val="11"/>
      <name val="TH SarabunPSK"/>
      <family val="2"/>
    </font>
    <font>
      <b/>
      <sz val="11"/>
      <color theme="1"/>
      <name val="TH SarabunPSK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024">
    <xf numFmtId="0" fontId="0" fillId="0" borderId="0"/>
    <xf numFmtId="43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9" fillId="0" borderId="0"/>
    <xf numFmtId="0" fontId="10" fillId="0" borderId="0"/>
    <xf numFmtId="0" fontId="23" fillId="0" borderId="0">
      <alignment vertical="center"/>
    </xf>
    <xf numFmtId="192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194" fontId="24" fillId="0" borderId="0" applyFont="0" applyFill="0" applyBorder="0" applyAlignment="0" applyProtection="0"/>
    <xf numFmtId="195" fontId="24" fillId="0" borderId="0" applyFont="0" applyFill="0" applyBorder="0" applyAlignment="0" applyProtection="0"/>
    <xf numFmtId="4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6" fillId="0" borderId="0" applyFont="0" applyFill="0" applyBorder="0" applyAlignment="0" applyProtection="0"/>
    <xf numFmtId="195" fontId="24" fillId="0" borderId="0" applyFont="0" applyFill="0" applyBorder="0" applyAlignment="0" applyProtection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28" fillId="0" borderId="0"/>
    <xf numFmtId="0" fontId="29" fillId="0" borderId="0"/>
    <xf numFmtId="9" fontId="10" fillId="3" borderId="0"/>
    <xf numFmtId="0" fontId="30" fillId="4" borderId="6">
      <alignment horizontal="centerContinuous" vertical="top"/>
    </xf>
    <xf numFmtId="0" fontId="10" fillId="0" borderId="0" applyFill="0" applyBorder="0" applyAlignment="0"/>
    <xf numFmtId="198" fontId="25" fillId="0" borderId="0" applyFill="0" applyBorder="0" applyAlignment="0"/>
    <xf numFmtId="0" fontId="31" fillId="0" borderId="0" applyFill="0" applyBorder="0" applyAlignment="0"/>
    <xf numFmtId="0" fontId="32" fillId="0" borderId="0" applyFill="0" applyBorder="0" applyAlignment="0"/>
    <xf numFmtId="0" fontId="32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198" fontId="25" fillId="0" borderId="0" applyFill="0" applyBorder="0" applyAlignment="0"/>
    <xf numFmtId="199" fontId="24" fillId="0" borderId="0" applyFont="0" applyFill="0" applyBorder="0" applyAlignment="0" applyProtection="0"/>
    <xf numFmtId="187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30" fillId="4" borderId="6">
      <alignment horizontal="centerContinuous" vertical="top"/>
    </xf>
    <xf numFmtId="198" fontId="25" fillId="0" borderId="0" applyFont="0" applyFill="0" applyBorder="0" applyAlignment="0" applyProtection="0"/>
    <xf numFmtId="14" fontId="33" fillId="0" borderId="0" applyFill="0" applyBorder="0" applyAlignment="0"/>
    <xf numFmtId="15" fontId="34" fillId="5" borderId="0">
      <alignment horizontal="centerContinuous"/>
    </xf>
    <xf numFmtId="199" fontId="24" fillId="0" borderId="0" applyFill="0" applyBorder="0" applyAlignment="0"/>
    <xf numFmtId="198" fontId="25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198" fontId="25" fillId="0" borderId="0" applyFill="0" applyBorder="0" applyAlignment="0"/>
    <xf numFmtId="38" fontId="35" fillId="4" borderId="0" applyNumberFormat="0" applyBorder="0" applyAlignment="0" applyProtection="0"/>
    <xf numFmtId="0" fontId="36" fillId="0" borderId="41" applyNumberFormat="0" applyAlignment="0" applyProtection="0">
      <alignment horizontal="left" vertical="center"/>
    </xf>
    <xf numFmtId="0" fontId="36" fillId="0" borderId="40">
      <alignment horizontal="left" vertical="center"/>
    </xf>
    <xf numFmtId="10" fontId="35" fillId="6" borderId="8" applyNumberFormat="0" applyBorder="0" applyAlignment="0" applyProtection="0"/>
    <xf numFmtId="199" fontId="24" fillId="0" borderId="0" applyFill="0" applyBorder="0" applyAlignment="0"/>
    <xf numFmtId="198" fontId="25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198" fontId="25" fillId="0" borderId="0" applyFill="0" applyBorder="0" applyAlignment="0"/>
    <xf numFmtId="201" fontId="24" fillId="0" borderId="0"/>
    <xf numFmtId="0" fontId="19" fillId="0" borderId="0"/>
    <xf numFmtId="0" fontId="22" fillId="0" borderId="0"/>
    <xf numFmtId="0" fontId="24" fillId="0" borderId="0"/>
    <xf numFmtId="0" fontId="37" fillId="0" borderId="0" applyFont="0" applyFill="0" applyBorder="0" applyAlignment="0" applyProtection="0"/>
    <xf numFmtId="199" fontId="24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10" fontId="10" fillId="0" borderId="0" applyFont="0" applyFill="0" applyBorder="0" applyAlignment="0" applyProtection="0"/>
    <xf numFmtId="199" fontId="24" fillId="0" borderId="0" applyFill="0" applyBorder="0" applyAlignment="0"/>
    <xf numFmtId="198" fontId="25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198" fontId="25" fillId="0" borderId="0" applyFill="0" applyBorder="0" applyAlignment="0"/>
    <xf numFmtId="0" fontId="38" fillId="3" borderId="0"/>
    <xf numFmtId="49" fontId="33" fillId="0" borderId="0" applyFill="0" applyBorder="0" applyAlignment="0"/>
    <xf numFmtId="0" fontId="32" fillId="0" borderId="0" applyFill="0" applyBorder="0" applyAlignment="0"/>
    <xf numFmtId="0" fontId="32" fillId="0" borderId="0" applyFill="0" applyBorder="0" applyAlignment="0"/>
    <xf numFmtId="202" fontId="24" fillId="0" borderId="0" applyFont="0" applyFill="0" applyBorder="0" applyAlignment="0" applyProtection="0"/>
    <xf numFmtId="203" fontId="24" fillId="0" borderId="0" applyFont="0" applyFill="0" applyBorder="0" applyAlignment="0" applyProtection="0"/>
    <xf numFmtId="0" fontId="39" fillId="0" borderId="0"/>
    <xf numFmtId="0" fontId="10" fillId="0" borderId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1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1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1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1" fillId="16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1" fillId="10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14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3" fillId="18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3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187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0" fillId="0" borderId="0"/>
    <xf numFmtId="0" fontId="19" fillId="0" borderId="0"/>
    <xf numFmtId="0" fontId="44" fillId="0" borderId="0"/>
    <xf numFmtId="0" fontId="24" fillId="0" borderId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5" fillId="22" borderId="42" applyNumberFormat="0" applyAlignment="0" applyProtection="0"/>
    <xf numFmtId="0" fontId="45" fillId="22" borderId="42" applyNumberFormat="0" applyAlignment="0" applyProtection="0"/>
    <xf numFmtId="0" fontId="46" fillId="22" borderId="42" applyNumberFormat="0" applyAlignment="0" applyProtection="0"/>
    <xf numFmtId="0" fontId="47" fillId="0" borderId="43" applyNumberFormat="0" applyFill="0" applyAlignment="0" applyProtection="0"/>
    <xf numFmtId="0" fontId="47" fillId="0" borderId="43" applyNumberFormat="0" applyFill="0" applyAlignment="0" applyProtection="0"/>
    <xf numFmtId="0" fontId="48" fillId="0" borderId="43" applyNumberFormat="0" applyFill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50" fillId="8" borderId="0" applyNumberFormat="0" applyBorder="0" applyAlignment="0" applyProtection="0"/>
    <xf numFmtId="0" fontId="51" fillId="12" borderId="44" applyNumberFormat="0" applyAlignment="0" applyProtection="0"/>
    <xf numFmtId="0" fontId="51" fillId="12" borderId="44" applyNumberFormat="0" applyAlignment="0" applyProtection="0"/>
    <xf numFmtId="0" fontId="52" fillId="12" borderId="44" applyNumberFormat="0" applyAlignment="0" applyProtection="0"/>
    <xf numFmtId="0" fontId="53" fillId="12" borderId="45" applyNumberFormat="0" applyAlignment="0" applyProtection="0"/>
    <xf numFmtId="0" fontId="53" fillId="12" borderId="45" applyNumberFormat="0" applyAlignment="0" applyProtection="0"/>
    <xf numFmtId="0" fontId="54" fillId="12" borderId="45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9" borderId="0" applyNumberFormat="0" applyBorder="0" applyAlignment="0" applyProtection="0"/>
    <xf numFmtId="0" fontId="61" fillId="9" borderId="0" applyNumberFormat="0" applyBorder="0" applyAlignment="0" applyProtection="0"/>
    <xf numFmtId="0" fontId="62" fillId="9" borderId="0" applyNumberFormat="0" applyBorder="0" applyAlignment="0" applyProtection="0"/>
    <xf numFmtId="0" fontId="19" fillId="0" borderId="0"/>
    <xf numFmtId="0" fontId="10" fillId="0" borderId="0"/>
    <xf numFmtId="0" fontId="63" fillId="12" borderId="45" applyNumberFormat="0" applyAlignment="0" applyProtection="0"/>
    <xf numFmtId="0" fontId="63" fillId="12" borderId="45" applyNumberFormat="0" applyAlignment="0" applyProtection="0"/>
    <xf numFmtId="0" fontId="64" fillId="13" borderId="45" applyNumberFormat="0" applyAlignment="0" applyProtection="0"/>
    <xf numFmtId="0" fontId="65" fillId="23" borderId="0" applyNumberFormat="0" applyBorder="0" applyAlignment="0" applyProtection="0"/>
    <xf numFmtId="0" fontId="65" fillId="23" borderId="0" applyNumberFormat="0" applyBorder="0" applyAlignment="0" applyProtection="0"/>
    <xf numFmtId="0" fontId="66" fillId="23" borderId="0" applyNumberFormat="0" applyBorder="0" applyAlignment="0" applyProtection="0"/>
    <xf numFmtId="0" fontId="67" fillId="0" borderId="46" applyNumberFormat="0" applyFill="0" applyAlignment="0" applyProtection="0"/>
    <xf numFmtId="0" fontId="67" fillId="0" borderId="46" applyNumberFormat="0" applyFill="0" applyAlignment="0" applyProtection="0"/>
    <xf numFmtId="0" fontId="68" fillId="0" borderId="46" applyNumberFormat="0" applyFill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19" fillId="28" borderId="47" applyNumberFormat="0" applyFont="0" applyAlignment="0" applyProtection="0"/>
    <xf numFmtId="0" fontId="19" fillId="28" borderId="47" applyNumberFormat="0" applyFont="0" applyAlignment="0" applyProtection="0"/>
    <xf numFmtId="0" fontId="22" fillId="28" borderId="47" applyNumberFormat="0" applyFont="0" applyAlignment="0" applyProtection="0"/>
    <xf numFmtId="0" fontId="69" fillId="0" borderId="48" applyNumberFormat="0" applyFill="0" applyAlignment="0" applyProtection="0"/>
    <xf numFmtId="0" fontId="69" fillId="0" borderId="48" applyNumberFormat="0" applyFill="0" applyAlignment="0" applyProtection="0"/>
    <xf numFmtId="0" fontId="70" fillId="0" borderId="48" applyNumberFormat="0" applyFill="0" applyAlignment="0" applyProtection="0"/>
    <xf numFmtId="0" fontId="71" fillId="0" borderId="49" applyNumberFormat="0" applyFill="0" applyAlignment="0" applyProtection="0"/>
    <xf numFmtId="0" fontId="71" fillId="0" borderId="49" applyNumberFormat="0" applyFill="0" applyAlignment="0" applyProtection="0"/>
    <xf numFmtId="0" fontId="72" fillId="0" borderId="49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4" fillId="0" borderId="50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6" fillId="0" borderId="0"/>
    <xf numFmtId="197" fontId="26" fillId="0" borderId="0" applyFont="0" applyFill="0" applyBorder="0" applyAlignment="0" applyProtection="0"/>
    <xf numFmtId="199" fontId="24" fillId="0" borderId="0" applyFill="0" applyBorder="0" applyAlignment="0"/>
    <xf numFmtId="200" fontId="26" fillId="0" borderId="0" applyFill="0" applyBorder="0" applyAlignment="0"/>
    <xf numFmtId="199" fontId="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199" fontId="24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199" fontId="24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201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99" fontId="24" fillId="0" borderId="0" applyFill="0" applyBorder="0" applyAlignment="0"/>
    <xf numFmtId="199" fontId="24" fillId="0" borderId="0" applyFill="0" applyBorder="0" applyAlignment="0"/>
    <xf numFmtId="200" fontId="26" fillId="0" borderId="0" applyFill="0" applyBorder="0" applyAlignment="0"/>
    <xf numFmtId="0" fontId="10" fillId="0" borderId="0"/>
    <xf numFmtId="0" fontId="75" fillId="0" borderId="0"/>
    <xf numFmtId="43" fontId="75" fillId="0" borderId="0" applyFont="0" applyFill="0" applyBorder="0" applyAlignment="0" applyProtection="0"/>
    <xf numFmtId="0" fontId="10" fillId="0" borderId="0"/>
    <xf numFmtId="9" fontId="22" fillId="0" borderId="0" applyFont="0" applyFill="0" applyBorder="0" applyAlignment="0" applyProtection="0"/>
    <xf numFmtId="0" fontId="10" fillId="0" borderId="0"/>
    <xf numFmtId="0" fontId="9" fillId="0" borderId="0"/>
    <xf numFmtId="0" fontId="9" fillId="0" borderId="0"/>
    <xf numFmtId="9" fontId="2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30" fillId="4" borderId="58">
      <alignment horizontal="centerContinuous" vertical="top"/>
    </xf>
    <xf numFmtId="0" fontId="30" fillId="4" borderId="58">
      <alignment horizontal="centerContinuous" vertical="top"/>
    </xf>
    <xf numFmtId="0" fontId="30" fillId="4" borderId="58">
      <alignment horizontal="centerContinuous" vertical="top"/>
    </xf>
    <xf numFmtId="0" fontId="30" fillId="4" borderId="58">
      <alignment horizontal="centerContinuous" vertical="top"/>
    </xf>
    <xf numFmtId="0" fontId="36" fillId="0" borderId="59">
      <alignment horizontal="left" vertical="center"/>
    </xf>
    <xf numFmtId="0" fontId="36" fillId="0" borderId="59">
      <alignment horizontal="left" vertical="center"/>
    </xf>
    <xf numFmtId="0" fontId="36" fillId="0" borderId="59">
      <alignment horizontal="left" vertical="center"/>
    </xf>
    <xf numFmtId="0" fontId="82" fillId="0" borderId="0" applyNumberFormat="0" applyFill="0" applyBorder="0" applyAlignment="0" applyProtection="0"/>
    <xf numFmtId="10" fontId="35" fillId="6" borderId="57" applyNumberFormat="0" applyBorder="0" applyAlignment="0" applyProtection="0"/>
    <xf numFmtId="10" fontId="35" fillId="6" borderId="57" applyNumberFormat="0" applyBorder="0" applyAlignment="0" applyProtection="0"/>
    <xf numFmtId="10" fontId="35" fillId="6" borderId="57" applyNumberFormat="0" applyBorder="0" applyAlignment="0" applyProtection="0"/>
    <xf numFmtId="0" fontId="10" fillId="0" borderId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7" fillId="0" borderId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0" fillId="0" borderId="0"/>
    <xf numFmtId="0" fontId="22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28" borderId="0" applyNumberFormat="0" applyBorder="0" applyAlignment="0" applyProtection="0"/>
    <xf numFmtId="0" fontId="40" fillId="13" borderId="0" applyNumberFormat="0" applyBorder="0" applyAlignment="0" applyProtection="0"/>
    <xf numFmtId="0" fontId="40" fillId="11" borderId="0" applyNumberFormat="0" applyBorder="0" applyAlignment="0" applyProtection="0"/>
    <xf numFmtId="0" fontId="40" fillId="28" borderId="0" applyNumberFormat="0" applyBorder="0" applyAlignment="0" applyProtection="0"/>
    <xf numFmtId="0" fontId="95" fillId="7" borderId="0" applyNumberFormat="0" applyBorder="0" applyAlignment="0" applyProtection="0"/>
    <xf numFmtId="0" fontId="95" fillId="8" borderId="0" applyNumberFormat="0" applyBorder="0" applyAlignment="0" applyProtection="0"/>
    <xf numFmtId="0" fontId="95" fillId="9" borderId="0" applyNumberFormat="0" applyBorder="0" applyAlignment="0" applyProtection="0"/>
    <xf numFmtId="0" fontId="95" fillId="10" borderId="0" applyNumberFormat="0" applyBorder="0" applyAlignment="0" applyProtection="0"/>
    <xf numFmtId="0" fontId="95" fillId="11" borderId="0" applyNumberFormat="0" applyBorder="0" applyAlignment="0" applyProtection="0"/>
    <xf numFmtId="0" fontId="95" fillId="13" borderId="0" applyNumberFormat="0" applyBorder="0" applyAlignment="0" applyProtection="0"/>
    <xf numFmtId="0" fontId="40" fillId="11" borderId="0" applyNumberFormat="0" applyBorder="0" applyAlignment="0" applyProtection="0"/>
    <xf numFmtId="0" fontId="40" fillId="15" borderId="0" applyNumberFormat="0" applyBorder="0" applyAlignment="0" applyProtection="0"/>
    <xf numFmtId="0" fontId="40" fillId="23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28" borderId="0" applyNumberFormat="0" applyBorder="0" applyAlignment="0" applyProtection="0"/>
    <xf numFmtId="0" fontId="95" fillId="14" borderId="0" applyNumberFormat="0" applyBorder="0" applyAlignment="0" applyProtection="0"/>
    <xf numFmtId="0" fontId="95" fillId="15" borderId="0" applyNumberFormat="0" applyBorder="0" applyAlignment="0" applyProtection="0"/>
    <xf numFmtId="0" fontId="95" fillId="16" borderId="0" applyNumberFormat="0" applyBorder="0" applyAlignment="0" applyProtection="0"/>
    <xf numFmtId="0" fontId="95" fillId="10" borderId="0" applyNumberFormat="0" applyBorder="0" applyAlignment="0" applyProtection="0"/>
    <xf numFmtId="0" fontId="95" fillId="14" borderId="0" applyNumberFormat="0" applyBorder="0" applyAlignment="0" applyProtection="0"/>
    <xf numFmtId="0" fontId="95" fillId="17" borderId="0" applyNumberFormat="0" applyBorder="0" applyAlignment="0" applyProtection="0"/>
    <xf numFmtId="0" fontId="42" fillId="11" borderId="0" applyNumberFormat="0" applyBorder="0" applyAlignment="0" applyProtection="0"/>
    <xf numFmtId="0" fontId="42" fillId="27" borderId="0" applyNumberFormat="0" applyBorder="0" applyAlignment="0" applyProtection="0"/>
    <xf numFmtId="0" fontId="42" fillId="17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2" fillId="15" borderId="0" applyNumberFormat="0" applyBorder="0" applyAlignment="0" applyProtection="0"/>
    <xf numFmtId="0" fontId="96" fillId="18" borderId="0" applyNumberFormat="0" applyBorder="0" applyAlignment="0" applyProtection="0"/>
    <xf numFmtId="0" fontId="96" fillId="15" borderId="0" applyNumberFormat="0" applyBorder="0" applyAlignment="0" applyProtection="0"/>
    <xf numFmtId="0" fontId="96" fillId="16" borderId="0" applyNumberFormat="0" applyBorder="0" applyAlignment="0" applyProtection="0"/>
    <xf numFmtId="0" fontId="96" fillId="19" borderId="0" applyNumberFormat="0" applyBorder="0" applyAlignment="0" applyProtection="0"/>
    <xf numFmtId="0" fontId="96" fillId="20" borderId="0" applyNumberFormat="0" applyBorder="0" applyAlignment="0" applyProtection="0"/>
    <xf numFmtId="0" fontId="96" fillId="21" borderId="0" applyNumberFormat="0" applyBorder="0" applyAlignment="0" applyProtection="0"/>
    <xf numFmtId="0" fontId="42" fillId="30" borderId="0" applyNumberFormat="0" applyBorder="0" applyAlignment="0" applyProtection="0"/>
    <xf numFmtId="0" fontId="42" fillId="27" borderId="0" applyNumberFormat="0" applyBorder="0" applyAlignment="0" applyProtection="0"/>
    <xf numFmtId="0" fontId="42" fillId="17" borderId="0" applyNumberFormat="0" applyBorder="0" applyAlignment="0" applyProtection="0"/>
    <xf numFmtId="0" fontId="42" fillId="31" borderId="0" applyNumberFormat="0" applyBorder="0" applyAlignment="0" applyProtection="0"/>
    <xf numFmtId="0" fontId="42" fillId="20" borderId="0" applyNumberFormat="0" applyBorder="0" applyAlignment="0" applyProtection="0"/>
    <xf numFmtId="0" fontId="42" fillId="25" borderId="0" applyNumberFormat="0" applyBorder="0" applyAlignment="0" applyProtection="0"/>
    <xf numFmtId="0" fontId="49" fillId="10" borderId="0" applyNumberFormat="0" applyBorder="0" applyAlignment="0" applyProtection="0"/>
    <xf numFmtId="204" fontId="26" fillId="0" borderId="0" applyFill="0" applyBorder="0" applyAlignment="0"/>
    <xf numFmtId="0" fontId="97" fillId="32" borderId="76" applyNumberFormat="0" applyAlignment="0" applyProtection="0"/>
    <xf numFmtId="0" fontId="45" fillId="22" borderId="42" applyNumberFormat="0" applyAlignment="0" applyProtection="0"/>
    <xf numFmtId="204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26" fillId="0" borderId="0" applyFill="0" applyBorder="0" applyAlignment="0"/>
    <xf numFmtId="204" fontId="26" fillId="0" borderId="0" applyFill="0" applyBorder="0" applyAlignment="0"/>
    <xf numFmtId="0" fontId="57" fillId="0" borderId="0" applyNumberFormat="0" applyFill="0" applyBorder="0" applyAlignment="0" applyProtection="0"/>
    <xf numFmtId="0" fontId="61" fillId="11" borderId="0" applyNumberFormat="0" applyBorder="0" applyAlignment="0" applyProtection="0"/>
    <xf numFmtId="0" fontId="98" fillId="0" borderId="77" applyNumberFormat="0" applyFill="0" applyAlignment="0" applyProtection="0"/>
    <xf numFmtId="0" fontId="99" fillId="0" borderId="78" applyNumberFormat="0" applyFill="0" applyAlignment="0" applyProtection="0"/>
    <xf numFmtId="0" fontId="100" fillId="0" borderId="79" applyNumberFormat="0" applyFill="0" applyAlignment="0" applyProtection="0"/>
    <xf numFmtId="0" fontId="100" fillId="0" borderId="0" applyNumberFormat="0" applyFill="0" applyBorder="0" applyAlignment="0" applyProtection="0"/>
    <xf numFmtId="0" fontId="63" fillId="23" borderId="76" applyNumberFormat="0" applyAlignment="0" applyProtection="0"/>
    <xf numFmtId="0" fontId="63" fillId="23" borderId="76" applyNumberFormat="0" applyAlignment="0" applyProtection="0"/>
    <xf numFmtId="204" fontId="26" fillId="0" borderId="0" applyFill="0" applyBorder="0" applyAlignment="0"/>
    <xf numFmtId="204" fontId="26" fillId="0" borderId="0" applyFill="0" applyBorder="0" applyAlignment="0"/>
    <xf numFmtId="0" fontId="55" fillId="0" borderId="80" applyNumberFormat="0" applyFill="0" applyAlignment="0" applyProtection="0"/>
    <xf numFmtId="0" fontId="101" fillId="23" borderId="0" applyNumberFormat="0" applyBorder="0" applyAlignment="0" applyProtection="0"/>
    <xf numFmtId="206" fontId="31" fillId="0" borderId="0"/>
    <xf numFmtId="0" fontId="102" fillId="0" borderId="0"/>
    <xf numFmtId="0" fontId="22" fillId="0" borderId="0"/>
    <xf numFmtId="0" fontId="19" fillId="0" borderId="0"/>
    <xf numFmtId="3" fontId="103" fillId="0" borderId="0"/>
    <xf numFmtId="0" fontId="95" fillId="0" borderId="0"/>
    <xf numFmtId="0" fontId="1" fillId="0" borderId="0"/>
    <xf numFmtId="0" fontId="10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04" fillId="28" borderId="81" applyNumberFormat="0" applyFont="0" applyAlignment="0" applyProtection="0"/>
    <xf numFmtId="0" fontId="51" fillId="32" borderId="82" applyNumberFormat="0" applyAlignment="0" applyProtection="0"/>
    <xf numFmtId="204" fontId="26" fillId="0" borderId="0" applyFill="0" applyBorder="0" applyAlignment="0"/>
    <xf numFmtId="204" fontId="26" fillId="0" borderId="0" applyFill="0" applyBorder="0" applyAlignment="0"/>
    <xf numFmtId="0" fontId="105" fillId="0" borderId="0" applyNumberFormat="0" applyFill="0" applyBorder="0" applyAlignment="0" applyProtection="0"/>
    <xf numFmtId="0" fontId="67" fillId="0" borderId="83" applyNumberFormat="0" applyFill="0" applyAlignment="0" applyProtection="0"/>
    <xf numFmtId="0" fontId="55" fillId="0" borderId="0" applyNumberFormat="0" applyFill="0" applyBorder="0" applyAlignment="0" applyProtection="0"/>
    <xf numFmtId="0" fontId="106" fillId="12" borderId="76" applyNumberFormat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187" fontId="10" fillId="0" borderId="0" applyFont="0" applyFill="0" applyBorder="0" applyAlignment="0" applyProtection="0"/>
    <xf numFmtId="43" fontId="109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0" fontId="111" fillId="22" borderId="42" applyNumberFormat="0" applyAlignment="0" applyProtection="0"/>
    <xf numFmtId="0" fontId="112" fillId="0" borderId="43" applyNumberFormat="0" applyFill="0" applyAlignment="0" applyProtection="0"/>
    <xf numFmtId="0" fontId="113" fillId="9" borderId="0" applyNumberFormat="0" applyBorder="0" applyAlignment="0" applyProtection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14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14" fillId="0" borderId="0"/>
    <xf numFmtId="0" fontId="114" fillId="0" borderId="0"/>
    <xf numFmtId="0" fontId="114" fillId="0" borderId="0"/>
    <xf numFmtId="0" fontId="115" fillId="13" borderId="76" applyNumberFormat="0" applyAlignment="0" applyProtection="0"/>
    <xf numFmtId="0" fontId="116" fillId="23" borderId="0" applyNumberFormat="0" applyBorder="0" applyAlignment="0" applyProtection="0"/>
    <xf numFmtId="9" fontId="95" fillId="0" borderId="0" applyFont="0" applyFill="0" applyBorder="0" applyAlignment="0" applyProtection="0"/>
    <xf numFmtId="0" fontId="117" fillId="0" borderId="84" applyNumberFormat="0" applyFill="0" applyAlignment="0" applyProtection="0"/>
    <xf numFmtId="0" fontId="118" fillId="8" borderId="0" applyNumberFormat="0" applyBorder="0" applyAlignment="0" applyProtection="0"/>
    <xf numFmtId="0" fontId="31" fillId="0" borderId="0"/>
    <xf numFmtId="0" fontId="96" fillId="24" borderId="0" applyNumberFormat="0" applyBorder="0" applyAlignment="0" applyProtection="0"/>
    <xf numFmtId="0" fontId="96" fillId="25" borderId="0" applyNumberFormat="0" applyBorder="0" applyAlignment="0" applyProtection="0"/>
    <xf numFmtId="0" fontId="96" fillId="26" borderId="0" applyNumberFormat="0" applyBorder="0" applyAlignment="0" applyProtection="0"/>
    <xf numFmtId="0" fontId="96" fillId="19" borderId="0" applyNumberFormat="0" applyBorder="0" applyAlignment="0" applyProtection="0"/>
    <xf numFmtId="0" fontId="96" fillId="20" borderId="0" applyNumberFormat="0" applyBorder="0" applyAlignment="0" applyProtection="0"/>
    <xf numFmtId="0" fontId="96" fillId="27" borderId="0" applyNumberFormat="0" applyBorder="0" applyAlignment="0" applyProtection="0"/>
    <xf numFmtId="0" fontId="119" fillId="12" borderId="82" applyNumberFormat="0" applyAlignment="0" applyProtection="0"/>
    <xf numFmtId="0" fontId="109" fillId="28" borderId="81" applyNumberFormat="0" applyFont="0" applyAlignment="0" applyProtection="0"/>
    <xf numFmtId="0" fontId="120" fillId="0" borderId="48" applyNumberFormat="0" applyFill="0" applyAlignment="0" applyProtection="0"/>
    <xf numFmtId="0" fontId="121" fillId="0" borderId="49" applyNumberFormat="0" applyFill="0" applyAlignment="0" applyProtection="0"/>
    <xf numFmtId="0" fontId="122" fillId="0" borderId="50" applyNumberFormat="0" applyFill="0" applyAlignment="0" applyProtection="0"/>
    <xf numFmtId="0" fontId="12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30" fillId="4" borderId="91">
      <alignment horizontal="centerContinuous" vertical="top"/>
    </xf>
    <xf numFmtId="0" fontId="97" fillId="32" borderId="9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0" fontId="36" fillId="0" borderId="96">
      <alignment horizontal="left" vertical="center"/>
    </xf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10" fontId="35" fillId="6" borderId="90" applyNumberFormat="0" applyBorder="0" applyAlignment="0" applyProtection="0"/>
    <xf numFmtId="0" fontId="63" fillId="23" borderId="60" applyNumberFormat="0" applyAlignment="0" applyProtection="0"/>
    <xf numFmtId="0" fontId="63" fillId="23" borderId="6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4" fillId="0" borderId="0"/>
    <xf numFmtId="0" fontId="124" fillId="0" borderId="0"/>
    <xf numFmtId="0" fontId="104" fillId="28" borderId="63" applyNumberFormat="0" applyFont="0" applyAlignment="0" applyProtection="0"/>
    <xf numFmtId="0" fontId="51" fillId="32" borderId="62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4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53" fillId="12" borderId="6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4" fillId="13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3" fillId="12" borderId="60" applyNumberFormat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8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67" fillId="0" borderId="61" applyNumberFormat="0" applyFill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2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51" fillId="12" borderId="62" applyNumberForma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22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  <xf numFmtId="0" fontId="19" fillId="28" borderId="63" applyNumberFormat="0" applyFont="0" applyAlignment="0" applyProtection="0"/>
  </cellStyleXfs>
  <cellXfs count="840">
    <xf numFmtId="0" fontId="0" fillId="0" borderId="0" xfId="0"/>
    <xf numFmtId="0" fontId="18" fillId="0" borderId="0" xfId="4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43" fontId="15" fillId="0" borderId="1" xfId="1" applyFont="1" applyFill="1" applyBorder="1" applyAlignment="1" applyProtection="1">
      <alignment vertical="center"/>
    </xf>
    <xf numFmtId="43" fontId="16" fillId="0" borderId="1" xfId="1" applyFont="1" applyFill="1" applyBorder="1" applyAlignment="1" applyProtection="1">
      <alignment vertical="center"/>
    </xf>
    <xf numFmtId="43" fontId="15" fillId="0" borderId="1" xfId="1" applyFont="1" applyFill="1" applyBorder="1" applyAlignment="1" applyProtection="1">
      <alignment horizontal="center" vertical="center"/>
    </xf>
    <xf numFmtId="43" fontId="15" fillId="0" borderId="3" xfId="1" applyFont="1" applyFill="1" applyBorder="1" applyAlignment="1" applyProtection="1">
      <alignment horizontal="center" vertical="center"/>
    </xf>
    <xf numFmtId="43" fontId="15" fillId="0" borderId="3" xfId="1" applyFont="1" applyFill="1" applyBorder="1" applyAlignment="1" applyProtection="1">
      <alignment vertical="center"/>
    </xf>
    <xf numFmtId="43" fontId="16" fillId="0" borderId="13" xfId="1" applyFont="1" applyFill="1" applyBorder="1" applyAlignment="1" applyProtection="1">
      <alignment vertical="center"/>
    </xf>
    <xf numFmtId="0" fontId="16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15" fillId="0" borderId="26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3" fontId="16" fillId="0" borderId="5" xfId="1" applyFont="1" applyBorder="1" applyAlignment="1">
      <alignment vertical="center"/>
    </xf>
    <xf numFmtId="0" fontId="15" fillId="0" borderId="39" xfId="0" applyFont="1" applyBorder="1" applyAlignment="1">
      <alignment vertical="center"/>
    </xf>
    <xf numFmtId="3" fontId="15" fillId="0" borderId="18" xfId="0" applyNumberFormat="1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43" fontId="16" fillId="0" borderId="3" xfId="1" applyFont="1" applyFill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189" fontId="16" fillId="0" borderId="13" xfId="0" applyNumberFormat="1" applyFont="1" applyBorder="1" applyAlignment="1">
      <alignment horizontal="right" vertical="center"/>
    </xf>
    <xf numFmtId="0" fontId="16" fillId="0" borderId="13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9" fontId="15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3" fontId="16" fillId="0" borderId="24" xfId="1" applyFont="1" applyFill="1" applyBorder="1" applyAlignment="1" applyProtection="1">
      <alignment vertical="center"/>
    </xf>
    <xf numFmtId="43" fontId="15" fillId="0" borderId="1" xfId="1" applyFont="1" applyFill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11" xfId="0" applyFont="1" applyBorder="1" applyAlignment="1">
      <alignment vertical="center"/>
    </xf>
    <xf numFmtId="188" fontId="15" fillId="0" borderId="11" xfId="1" applyNumberFormat="1" applyFont="1" applyFill="1" applyBorder="1" applyAlignment="1">
      <alignment vertical="center"/>
    </xf>
    <xf numFmtId="188" fontId="15" fillId="0" borderId="1" xfId="1" applyNumberFormat="1" applyFont="1" applyFill="1" applyBorder="1" applyAlignment="1">
      <alignment vertical="center"/>
    </xf>
    <xf numFmtId="43" fontId="16" fillId="0" borderId="30" xfId="1" applyFont="1" applyFill="1" applyBorder="1" applyAlignment="1">
      <alignment vertical="center"/>
    </xf>
    <xf numFmtId="43" fontId="15" fillId="0" borderId="13" xfId="1" applyFont="1" applyFill="1" applyBorder="1" applyAlignment="1" applyProtection="1">
      <alignment horizontal="center" vertical="center"/>
    </xf>
    <xf numFmtId="43" fontId="15" fillId="0" borderId="13" xfId="1" applyFont="1" applyFill="1" applyBorder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188" fontId="16" fillId="0" borderId="13" xfId="0" applyNumberFormat="1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188" fontId="15" fillId="0" borderId="13" xfId="1" applyNumberFormat="1" applyFont="1" applyFill="1" applyBorder="1" applyAlignment="1">
      <alignment vertical="center"/>
    </xf>
    <xf numFmtId="188" fontId="15" fillId="0" borderId="1" xfId="1" quotePrefix="1" applyNumberFormat="1" applyFont="1" applyFill="1" applyBorder="1" applyAlignment="1">
      <alignment horizontal="right" vertical="center"/>
    </xf>
    <xf numFmtId="188" fontId="15" fillId="0" borderId="1" xfId="1" applyNumberFormat="1" applyFont="1" applyFill="1" applyBorder="1" applyAlignment="1">
      <alignment horizontal="center" vertical="center"/>
    </xf>
    <xf numFmtId="188" fontId="15" fillId="0" borderId="21" xfId="1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3" fontId="16" fillId="0" borderId="27" xfId="1" applyFont="1" applyFill="1" applyBorder="1" applyAlignment="1">
      <alignment vertical="center"/>
    </xf>
    <xf numFmtId="188" fontId="15" fillId="0" borderId="13" xfId="1" applyNumberFormat="1" applyFont="1" applyFill="1" applyBorder="1" applyAlignment="1">
      <alignment horizontal="center" vertical="center"/>
    </xf>
    <xf numFmtId="188" fontId="15" fillId="0" borderId="27" xfId="1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49" fontId="15" fillId="2" borderId="0" xfId="0" applyNumberFormat="1" applyFont="1" applyFill="1" applyAlignment="1">
      <alignment horizontal="left" vertical="center"/>
    </xf>
    <xf numFmtId="188" fontId="15" fillId="2" borderId="0" xfId="1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3" fontId="15" fillId="2" borderId="0" xfId="1" applyFont="1" applyFill="1" applyBorder="1" applyAlignment="1">
      <alignment horizontal="center" vertical="center"/>
    </xf>
    <xf numFmtId="43" fontId="15" fillId="2" borderId="0" xfId="1" applyFont="1" applyFill="1" applyBorder="1" applyAlignment="1">
      <alignment vertical="center"/>
    </xf>
    <xf numFmtId="43" fontId="15" fillId="2" borderId="0" xfId="0" applyNumberFormat="1" applyFont="1" applyFill="1" applyAlignment="1">
      <alignment vertical="center"/>
    </xf>
    <xf numFmtId="49" fontId="15" fillId="2" borderId="0" xfId="4" applyNumberFormat="1" applyFont="1" applyFill="1" applyAlignment="1">
      <alignment horizontal="left" vertical="center"/>
    </xf>
    <xf numFmtId="43" fontId="16" fillId="0" borderId="9" xfId="1" applyFont="1" applyFill="1" applyBorder="1" applyAlignment="1">
      <alignment vertical="center"/>
    </xf>
    <xf numFmtId="43" fontId="15" fillId="0" borderId="13" xfId="1" applyFont="1" applyFill="1" applyBorder="1" applyAlignment="1">
      <alignment vertical="center"/>
    </xf>
    <xf numFmtId="43" fontId="12" fillId="0" borderId="0" xfId="1" applyFont="1" applyFill="1" applyAlignment="1" applyProtection="1">
      <alignment vertical="center"/>
    </xf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49" fontId="15" fillId="0" borderId="13" xfId="0" applyNumberFormat="1" applyFont="1" applyBorder="1" applyAlignment="1">
      <alignment vertical="center"/>
    </xf>
    <xf numFmtId="0" fontId="16" fillId="0" borderId="0" xfId="5" applyFont="1" applyAlignment="1">
      <alignment vertical="center"/>
    </xf>
    <xf numFmtId="0" fontId="15" fillId="0" borderId="13" xfId="0" applyFont="1" applyBorder="1" applyAlignment="1">
      <alignment horizontal="left" vertical="center"/>
    </xf>
    <xf numFmtId="43" fontId="15" fillId="0" borderId="30" xfId="1" applyFont="1" applyFill="1" applyBorder="1" applyAlignment="1">
      <alignment vertical="center"/>
    </xf>
    <xf numFmtId="43" fontId="15" fillId="0" borderId="21" xfId="1" applyFont="1" applyFill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188" fontId="15" fillId="0" borderId="13" xfId="1" quotePrefix="1" applyNumberFormat="1" applyFont="1" applyFill="1" applyBorder="1" applyAlignment="1">
      <alignment horizontal="right" vertical="center"/>
    </xf>
    <xf numFmtId="1" fontId="15" fillId="0" borderId="13" xfId="0" applyNumberFormat="1" applyFont="1" applyBorder="1" applyAlignment="1">
      <alignment horizontal="center" vertical="center"/>
    </xf>
    <xf numFmtId="188" fontId="15" fillId="0" borderId="10" xfId="1" applyNumberFormat="1" applyFont="1" applyFill="1" applyBorder="1" applyAlignment="1">
      <alignment vertical="center"/>
    </xf>
    <xf numFmtId="1" fontId="15" fillId="0" borderId="1" xfId="0" applyNumberFormat="1" applyFont="1" applyBorder="1" applyAlignment="1">
      <alignment horizontal="center" vertical="center"/>
    </xf>
    <xf numFmtId="43" fontId="15" fillId="0" borderId="20" xfId="1" applyFont="1" applyFill="1" applyBorder="1" applyAlignment="1">
      <alignment vertical="center"/>
    </xf>
    <xf numFmtId="3" fontId="16" fillId="0" borderId="13" xfId="0" applyNumberFormat="1" applyFont="1" applyBorder="1" applyAlignment="1">
      <alignment horizontal="right" vertical="center"/>
    </xf>
    <xf numFmtId="189" fontId="16" fillId="0" borderId="1" xfId="0" applyNumberFormat="1" applyFont="1" applyBorder="1" applyAlignment="1">
      <alignment horizontal="right" vertical="center"/>
    </xf>
    <xf numFmtId="43" fontId="16" fillId="0" borderId="38" xfId="1" applyFont="1" applyFill="1" applyBorder="1" applyAlignment="1">
      <alignment vertical="center"/>
    </xf>
    <xf numFmtId="43" fontId="15" fillId="0" borderId="1" xfId="1" applyFont="1" applyFill="1" applyBorder="1" applyAlignment="1">
      <alignment vertical="center"/>
    </xf>
    <xf numFmtId="188" fontId="15" fillId="0" borderId="1" xfId="1" applyNumberFormat="1" applyFont="1" applyFill="1" applyBorder="1" applyAlignment="1">
      <alignment horizontal="right" vertical="center"/>
    </xf>
    <xf numFmtId="49" fontId="18" fillId="0" borderId="0" xfId="4" applyNumberFormat="1" applyFont="1" applyAlignment="1">
      <alignment horizontal="right" vertical="center"/>
    </xf>
    <xf numFmtId="43" fontId="18" fillId="0" borderId="0" xfId="4" applyNumberFormat="1" applyFont="1" applyAlignment="1">
      <alignment vertical="center"/>
    </xf>
    <xf numFmtId="43" fontId="16" fillId="0" borderId="25" xfId="1" applyFont="1" applyFill="1" applyBorder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49" fontId="15" fillId="0" borderId="1" xfId="0" quotePrefix="1" applyNumberFormat="1" applyFont="1" applyBorder="1" applyAlignment="1">
      <alignment vertical="center"/>
    </xf>
    <xf numFmtId="49" fontId="16" fillId="0" borderId="13" xfId="0" applyNumberFormat="1" applyFont="1" applyBorder="1" applyAlignment="1">
      <alignment vertical="center"/>
    </xf>
    <xf numFmtId="49" fontId="16" fillId="0" borderId="1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43" fontId="15" fillId="0" borderId="0" xfId="1" applyFont="1" applyFill="1" applyAlignment="1" applyProtection="1">
      <alignment horizontal="left" vertical="center"/>
    </xf>
    <xf numFmtId="0" fontId="16" fillId="0" borderId="1" xfId="1" applyNumberFormat="1" applyFont="1" applyFill="1" applyBorder="1" applyAlignment="1" applyProtection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3" fontId="15" fillId="0" borderId="0" xfId="1" applyFont="1" applyFill="1" applyAlignment="1" applyProtection="1">
      <alignment vertical="center"/>
    </xf>
    <xf numFmtId="43" fontId="16" fillId="0" borderId="4" xfId="1" applyFont="1" applyFill="1" applyBorder="1" applyAlignment="1" applyProtection="1">
      <alignment vertical="center"/>
    </xf>
    <xf numFmtId="43" fontId="15" fillId="0" borderId="2" xfId="1" applyFont="1" applyFill="1" applyBorder="1" applyAlignment="1" applyProtection="1">
      <alignment horizontal="center" vertical="center"/>
    </xf>
    <xf numFmtId="49" fontId="16" fillId="0" borderId="1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43" fontId="15" fillId="0" borderId="25" xfId="1" applyFont="1" applyFill="1" applyBorder="1" applyAlignment="1" applyProtection="1">
      <alignment horizontal="center" vertical="center"/>
    </xf>
    <xf numFmtId="43" fontId="15" fillId="0" borderId="25" xfId="1" applyFont="1" applyFill="1" applyBorder="1" applyAlignment="1" applyProtection="1">
      <alignment vertical="center"/>
    </xf>
    <xf numFmtId="0" fontId="15" fillId="0" borderId="25" xfId="0" applyFont="1" applyBorder="1" applyAlignment="1">
      <alignment vertical="center"/>
    </xf>
    <xf numFmtId="43" fontId="15" fillId="0" borderId="13" xfId="1" applyFont="1" applyFill="1" applyBorder="1" applyAlignment="1" applyProtection="1">
      <alignment horizontal="right" vertical="center"/>
    </xf>
    <xf numFmtId="43" fontId="16" fillId="0" borderId="1" xfId="1" applyFont="1" applyFill="1" applyBorder="1" applyAlignment="1">
      <alignment vertical="center"/>
    </xf>
    <xf numFmtId="43" fontId="15" fillId="0" borderId="27" xfId="1" applyFont="1" applyFill="1" applyBorder="1" applyAlignment="1">
      <alignment vertical="center"/>
    </xf>
    <xf numFmtId="43" fontId="14" fillId="0" borderId="0" xfId="1" applyFont="1" applyFill="1" applyAlignment="1" applyProtection="1">
      <alignment horizontal="left" vertical="center"/>
    </xf>
    <xf numFmtId="0" fontId="15" fillId="0" borderId="1" xfId="131" applyFont="1" applyBorder="1" applyAlignment="1">
      <alignment horizontal="center" vertical="center"/>
    </xf>
    <xf numFmtId="4" fontId="15" fillId="0" borderId="1" xfId="0" applyNumberFormat="1" applyFont="1" applyBorder="1" applyAlignment="1">
      <alignment vertical="center"/>
    </xf>
    <xf numFmtId="4" fontId="15" fillId="0" borderId="13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9" fontId="15" fillId="0" borderId="25" xfId="0" applyNumberFormat="1" applyFont="1" applyBorder="1" applyAlignment="1">
      <alignment vertical="center"/>
    </xf>
    <xf numFmtId="43" fontId="16" fillId="0" borderId="31" xfId="1" applyFont="1" applyFill="1" applyBorder="1" applyAlignment="1" applyProtection="1">
      <alignment vertical="center"/>
    </xf>
    <xf numFmtId="43" fontId="15" fillId="0" borderId="24" xfId="1" applyFont="1" applyFill="1" applyBorder="1" applyAlignment="1" applyProtection="1">
      <alignment vertical="center"/>
    </xf>
    <xf numFmtId="49" fontId="16" fillId="0" borderId="13" xfId="0" applyNumberFormat="1" applyFont="1" applyBorder="1" applyAlignment="1">
      <alignment horizontal="left" vertical="center"/>
    </xf>
    <xf numFmtId="0" fontId="15" fillId="0" borderId="25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43" fontId="16" fillId="0" borderId="31" xfId="1" applyFont="1" applyFill="1" applyBorder="1" applyAlignment="1">
      <alignment vertical="center"/>
    </xf>
    <xf numFmtId="0" fontId="77" fillId="0" borderId="66" xfId="0" applyFont="1" applyBorder="1" applyAlignment="1">
      <alignment horizontal="center" vertical="center"/>
    </xf>
    <xf numFmtId="0" fontId="77" fillId="0" borderId="64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43" fontId="15" fillId="0" borderId="24" xfId="1" applyFont="1" applyFill="1" applyBorder="1" applyAlignment="1" applyProtection="1">
      <alignment horizontal="center" vertical="center"/>
    </xf>
    <xf numFmtId="43" fontId="16" fillId="0" borderId="24" xfId="1" applyFont="1" applyFill="1" applyBorder="1" applyAlignment="1" applyProtection="1">
      <alignment horizontal="center" vertical="center"/>
    </xf>
    <xf numFmtId="0" fontId="81" fillId="0" borderId="13" xfId="0" applyFont="1" applyBorder="1" applyAlignment="1">
      <alignment horizontal="left" vertical="center"/>
    </xf>
    <xf numFmtId="43" fontId="15" fillId="0" borderId="18" xfId="1" applyFont="1" applyFill="1" applyBorder="1" applyAlignment="1">
      <alignment vertical="center"/>
    </xf>
    <xf numFmtId="43" fontId="16" fillId="0" borderId="9" xfId="1" applyFont="1" applyFill="1" applyBorder="1" applyAlignment="1" applyProtection="1">
      <alignment vertical="center"/>
    </xf>
    <xf numFmtId="49" fontId="81" fillId="0" borderId="1" xfId="0" quotePrefix="1" applyNumberFormat="1" applyFont="1" applyBorder="1" applyAlignment="1">
      <alignment vertical="center"/>
    </xf>
    <xf numFmtId="49" fontId="16" fillId="0" borderId="4" xfId="0" applyNumberFormat="1" applyFont="1" applyBorder="1" applyAlignment="1">
      <alignment horizontal="center" vertical="center"/>
    </xf>
    <xf numFmtId="0" fontId="16" fillId="0" borderId="66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6" fillId="0" borderId="7" xfId="0" applyFont="1" applyBorder="1" applyAlignment="1">
      <alignment horizontal="center" vertical="center"/>
    </xf>
    <xf numFmtId="0" fontId="12" fillId="0" borderId="0" xfId="421" applyFont="1" applyAlignment="1">
      <alignment vertical="center"/>
    </xf>
    <xf numFmtId="0" fontId="12" fillId="0" borderId="11" xfId="0" applyFont="1" applyBorder="1" applyAlignment="1">
      <alignment vertical="center"/>
    </xf>
    <xf numFmtId="43" fontId="15" fillId="0" borderId="0" xfId="1" applyFont="1" applyAlignment="1" applyProtection="1">
      <alignment vertical="center"/>
    </xf>
    <xf numFmtId="43" fontId="15" fillId="0" borderId="4" xfId="1" applyFont="1" applyFill="1" applyBorder="1" applyAlignment="1" applyProtection="1">
      <alignment horizontal="center" vertical="center"/>
    </xf>
    <xf numFmtId="43" fontId="15" fillId="0" borderId="4" xfId="1" applyFont="1" applyFill="1" applyBorder="1" applyAlignment="1" applyProtection="1">
      <alignment vertical="center"/>
    </xf>
    <xf numFmtId="0" fontId="15" fillId="0" borderId="4" xfId="0" applyFont="1" applyBorder="1" applyAlignment="1">
      <alignment vertical="center"/>
    </xf>
    <xf numFmtId="0" fontId="16" fillId="0" borderId="25" xfId="1" applyNumberFormat="1" applyFont="1" applyFill="1" applyBorder="1" applyAlignment="1" applyProtection="1">
      <alignment horizontal="center" vertical="center"/>
    </xf>
    <xf numFmtId="43" fontId="16" fillId="0" borderId="31" xfId="1" applyFont="1" applyBorder="1" applyAlignment="1">
      <alignment vertical="center"/>
    </xf>
    <xf numFmtId="0" fontId="16" fillId="0" borderId="64" xfId="0" applyFont="1" applyBorder="1" applyAlignment="1">
      <alignment horizontal="center" vertical="center"/>
    </xf>
    <xf numFmtId="0" fontId="12" fillId="0" borderId="25" xfId="0" applyFont="1" applyBorder="1" applyAlignment="1">
      <alignment vertical="center"/>
    </xf>
    <xf numFmtId="190" fontId="16" fillId="0" borderId="13" xfId="1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top"/>
    </xf>
    <xf numFmtId="0" fontId="14" fillId="0" borderId="1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2" fillId="0" borderId="11" xfId="0" applyFont="1" applyBorder="1" applyAlignment="1">
      <alignment vertical="top"/>
    </xf>
    <xf numFmtId="43" fontId="15" fillId="0" borderId="2" xfId="1" applyFont="1" applyFill="1" applyBorder="1" applyAlignment="1" applyProtection="1">
      <alignment vertical="center"/>
    </xf>
    <xf numFmtId="0" fontId="15" fillId="0" borderId="2" xfId="0" applyFont="1" applyBorder="1" applyAlignment="1">
      <alignment vertical="center"/>
    </xf>
    <xf numFmtId="43" fontId="16" fillId="0" borderId="2" xfId="1" applyFont="1" applyFill="1" applyBorder="1" applyAlignment="1" applyProtection="1">
      <alignment vertical="center"/>
    </xf>
    <xf numFmtId="49" fontId="12" fillId="0" borderId="0" xfId="0" applyNumberFormat="1" applyFont="1" applyAlignment="1">
      <alignment vertical="center"/>
    </xf>
    <xf numFmtId="49" fontId="15" fillId="0" borderId="27" xfId="2" applyNumberFormat="1" applyFont="1" applyBorder="1" applyAlignment="1">
      <alignment vertical="center"/>
    </xf>
    <xf numFmtId="49" fontId="15" fillId="0" borderId="21" xfId="2" applyNumberFormat="1" applyFont="1" applyBorder="1" applyAlignment="1">
      <alignment vertical="center"/>
    </xf>
    <xf numFmtId="49" fontId="16" fillId="0" borderId="24" xfId="0" applyNumberFormat="1" applyFont="1" applyBorder="1" applyAlignment="1">
      <alignment horizontal="center" vertical="center"/>
    </xf>
    <xf numFmtId="0" fontId="16" fillId="0" borderId="13" xfId="1" applyNumberFormat="1" applyFont="1" applyFill="1" applyBorder="1" applyAlignment="1" applyProtection="1">
      <alignment horizontal="center" vertical="center"/>
    </xf>
    <xf numFmtId="43" fontId="15" fillId="0" borderId="10" xfId="1" applyFont="1" applyFill="1" applyBorder="1" applyAlignment="1">
      <alignment horizontal="center" vertical="center"/>
    </xf>
    <xf numFmtId="43" fontId="11" fillId="0" borderId="0" xfId="1" applyFont="1" applyFill="1" applyBorder="1" applyAlignment="1" applyProtection="1">
      <alignment vertical="center"/>
    </xf>
    <xf numFmtId="43" fontId="12" fillId="0" borderId="25" xfId="1" applyFont="1" applyFill="1" applyBorder="1" applyAlignment="1" applyProtection="1">
      <alignment vertical="center"/>
    </xf>
    <xf numFmtId="49" fontId="15" fillId="0" borderId="3" xfId="0" quotePrefix="1" applyNumberFormat="1" applyFont="1" applyBorder="1" applyAlignment="1">
      <alignment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center" vertical="center"/>
    </xf>
    <xf numFmtId="3" fontId="89" fillId="0" borderId="0" xfId="0" applyNumberFormat="1" applyFont="1" applyAlignment="1">
      <alignment horizontal="center" vertical="center"/>
    </xf>
    <xf numFmtId="0" fontId="86" fillId="0" borderId="10" xfId="0" applyFont="1" applyBorder="1" applyAlignment="1">
      <alignment horizontal="left" vertical="center"/>
    </xf>
    <xf numFmtId="0" fontId="86" fillId="0" borderId="10" xfId="0" applyFont="1" applyBorder="1" applyAlignment="1">
      <alignment horizontal="center" vertical="center"/>
    </xf>
    <xf numFmtId="43" fontId="86" fillId="0" borderId="10" xfId="1" applyFont="1" applyFill="1" applyBorder="1" applyAlignment="1">
      <alignment horizontal="center" vertical="center"/>
    </xf>
    <xf numFmtId="0" fontId="86" fillId="0" borderId="11" xfId="0" applyFont="1" applyBorder="1" applyAlignment="1">
      <alignment horizontal="center" vertical="center"/>
    </xf>
    <xf numFmtId="43" fontId="86" fillId="0" borderId="11" xfId="1" applyFont="1" applyFill="1" applyBorder="1" applyAlignment="1">
      <alignment horizontal="center" vertical="center"/>
    </xf>
    <xf numFmtId="0" fontId="86" fillId="0" borderId="0" xfId="0" applyFont="1" applyAlignment="1">
      <alignment horizontal="left" vertical="center"/>
    </xf>
    <xf numFmtId="0" fontId="86" fillId="0" borderId="11" xfId="0" applyFont="1" applyBorder="1" applyAlignment="1">
      <alignment vertical="center"/>
    </xf>
    <xf numFmtId="0" fontId="89" fillId="0" borderId="11" xfId="0" applyFont="1" applyBorder="1" applyAlignment="1">
      <alignment vertical="center"/>
    </xf>
    <xf numFmtId="0" fontId="87" fillId="0" borderId="0" xfId="0" applyFont="1" applyAlignment="1">
      <alignment vertical="center"/>
    </xf>
    <xf numFmtId="0" fontId="87" fillId="0" borderId="0" xfId="0" applyFont="1" applyAlignment="1">
      <alignment horizontal="center" vertical="center"/>
    </xf>
    <xf numFmtId="0" fontId="93" fillId="0" borderId="0" xfId="0" applyFont="1" applyAlignment="1">
      <alignment vertical="center"/>
    </xf>
    <xf numFmtId="43" fontId="93" fillId="0" borderId="0" xfId="1" applyFont="1" applyFill="1" applyBorder="1" applyAlignment="1" applyProtection="1">
      <alignment vertical="center"/>
    </xf>
    <xf numFmtId="0" fontId="85" fillId="0" borderId="64" xfId="0" applyFont="1" applyBorder="1" applyAlignment="1">
      <alignment horizontal="center" vertical="center"/>
    </xf>
    <xf numFmtId="0" fontId="85" fillId="0" borderId="7" xfId="0" applyFont="1" applyBorder="1" applyAlignment="1">
      <alignment horizontal="center" vertical="center"/>
    </xf>
    <xf numFmtId="0" fontId="85" fillId="0" borderId="13" xfId="0" applyFont="1" applyBorder="1" applyAlignment="1">
      <alignment horizontal="right" vertical="center"/>
    </xf>
    <xf numFmtId="0" fontId="85" fillId="0" borderId="1" xfId="0" applyFont="1" applyBorder="1" applyAlignment="1">
      <alignment horizontal="left" vertical="center"/>
    </xf>
    <xf numFmtId="43" fontId="86" fillId="0" borderId="13" xfId="1" applyFont="1" applyFill="1" applyBorder="1" applyAlignment="1" applyProtection="1">
      <alignment horizontal="center" vertical="center"/>
    </xf>
    <xf numFmtId="0" fontId="86" fillId="0" borderId="13" xfId="0" applyFont="1" applyBorder="1" applyAlignment="1">
      <alignment horizontal="center" vertical="center"/>
    </xf>
    <xf numFmtId="43" fontId="86" fillId="0" borderId="1" xfId="1" applyFont="1" applyFill="1" applyBorder="1" applyAlignment="1" applyProtection="1">
      <alignment vertical="center"/>
    </xf>
    <xf numFmtId="43" fontId="86" fillId="0" borderId="1" xfId="1" applyFont="1" applyFill="1" applyBorder="1" applyAlignment="1" applyProtection="1">
      <alignment horizontal="center" vertical="center"/>
    </xf>
    <xf numFmtId="49" fontId="85" fillId="0" borderId="1" xfId="0" applyNumberFormat="1" applyFont="1" applyBorder="1" applyAlignment="1">
      <alignment horizontal="center" vertical="center"/>
    </xf>
    <xf numFmtId="0" fontId="85" fillId="0" borderId="25" xfId="0" applyFont="1" applyBorder="1" applyAlignment="1">
      <alignment horizontal="right" vertical="center"/>
    </xf>
    <xf numFmtId="49" fontId="85" fillId="0" borderId="25" xfId="0" applyNumberFormat="1" applyFont="1" applyBorder="1" applyAlignment="1">
      <alignment horizontal="center" vertical="center"/>
    </xf>
    <xf numFmtId="43" fontId="86" fillId="0" borderId="25" xfId="1" applyFont="1" applyFill="1" applyBorder="1" applyAlignment="1" applyProtection="1">
      <alignment vertical="center"/>
    </xf>
    <xf numFmtId="43" fontId="86" fillId="0" borderId="25" xfId="1" applyFont="1" applyFill="1" applyBorder="1" applyAlignment="1" applyProtection="1">
      <alignment horizontal="center" vertical="center"/>
    </xf>
    <xf numFmtId="43" fontId="85" fillId="0" borderId="25" xfId="1" applyFont="1" applyFill="1" applyBorder="1" applyAlignment="1" applyProtection="1">
      <alignment vertical="center"/>
    </xf>
    <xf numFmtId="0" fontId="94" fillId="0" borderId="25" xfId="0" applyFont="1" applyBorder="1" applyAlignment="1">
      <alignment vertical="center"/>
    </xf>
    <xf numFmtId="0" fontId="89" fillId="0" borderId="25" xfId="0" applyFont="1" applyBorder="1" applyAlignment="1">
      <alignment vertical="center"/>
    </xf>
    <xf numFmtId="43" fontId="89" fillId="0" borderId="25" xfId="1" applyFont="1" applyFill="1" applyBorder="1" applyAlignment="1" applyProtection="1">
      <alignment vertical="center"/>
    </xf>
    <xf numFmtId="0" fontId="88" fillId="0" borderId="25" xfId="0" applyFont="1" applyBorder="1" applyAlignment="1">
      <alignment vertical="center"/>
    </xf>
    <xf numFmtId="0" fontId="94" fillId="0" borderId="0" xfId="0" applyFont="1" applyAlignment="1">
      <alignment vertical="center"/>
    </xf>
    <xf numFmtId="43" fontId="89" fillId="0" borderId="0" xfId="1" applyFont="1" applyFill="1" applyAlignment="1" applyProtection="1">
      <alignment vertical="center"/>
    </xf>
    <xf numFmtId="0" fontId="88" fillId="0" borderId="0" xfId="0" applyFont="1" applyAlignment="1">
      <alignment vertical="center"/>
    </xf>
    <xf numFmtId="49" fontId="81" fillId="0" borderId="1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1" xfId="1" applyNumberFormat="1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2" fontId="16" fillId="0" borderId="13" xfId="1" applyNumberFormat="1" applyFont="1" applyFill="1" applyBorder="1" applyAlignment="1" applyProtection="1">
      <alignment horizontal="center" vertical="center"/>
    </xf>
    <xf numFmtId="0" fontId="16" fillId="0" borderId="24" xfId="1" applyNumberFormat="1" applyFont="1" applyFill="1" applyBorder="1" applyAlignment="1" applyProtection="1">
      <alignment horizontal="center" vertical="center"/>
    </xf>
    <xf numFmtId="43" fontId="15" fillId="0" borderId="1" xfId="1" applyFont="1" applyFill="1" applyBorder="1" applyAlignment="1" applyProtection="1"/>
    <xf numFmtId="43" fontId="15" fillId="0" borderId="1" xfId="1" applyFont="1" applyFill="1" applyBorder="1" applyAlignment="1" applyProtection="1">
      <alignment horizontal="center"/>
    </xf>
    <xf numFmtId="49" fontId="16" fillId="0" borderId="3" xfId="0" applyNumberFormat="1" applyFont="1" applyBorder="1" applyAlignment="1">
      <alignment horizontal="center" vertical="center"/>
    </xf>
    <xf numFmtId="0" fontId="15" fillId="2" borderId="0" xfId="4" applyFont="1" applyFill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2" fillId="0" borderId="38" xfId="0" applyFont="1" applyBorder="1" applyAlignment="1">
      <alignment vertical="center"/>
    </xf>
    <xf numFmtId="0" fontId="14" fillId="0" borderId="52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2" fillId="0" borderId="53" xfId="0" applyFont="1" applyBorder="1" applyAlignment="1">
      <alignment vertical="center"/>
    </xf>
    <xf numFmtId="43" fontId="15" fillId="0" borderId="11" xfId="1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3" fontId="16" fillId="0" borderId="13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49" fontId="16" fillId="0" borderId="1" xfId="1" applyNumberFormat="1" applyFont="1" applyFill="1" applyBorder="1" applyAlignment="1" applyProtection="1">
      <alignment horizontal="left" vertical="center"/>
    </xf>
    <xf numFmtId="0" fontId="15" fillId="0" borderId="1" xfId="1" applyNumberFormat="1" applyFont="1" applyFill="1" applyBorder="1" applyAlignment="1" applyProtection="1">
      <alignment horizontal="center" vertical="center"/>
    </xf>
    <xf numFmtId="0" fontId="16" fillId="0" borderId="4" xfId="0" applyFont="1" applyBorder="1" applyAlignment="1">
      <alignment vertical="center"/>
    </xf>
    <xf numFmtId="43" fontId="16" fillId="0" borderId="13" xfId="1" applyFont="1" applyFill="1" applyBorder="1" applyAlignment="1" applyProtection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18" fillId="0" borderId="0" xfId="5" applyFont="1" applyAlignment="1">
      <alignment vertical="top"/>
    </xf>
    <xf numFmtId="0" fontId="18" fillId="0" borderId="0" xfId="5" applyFont="1"/>
    <xf numFmtId="0" fontId="18" fillId="0" borderId="0" xfId="5" applyFont="1" applyAlignment="1">
      <alignment horizontal="center"/>
    </xf>
    <xf numFmtId="0" fontId="15" fillId="0" borderId="0" xfId="5" applyFont="1" applyAlignment="1">
      <alignment vertical="center"/>
    </xf>
    <xf numFmtId="0" fontId="16" fillId="0" borderId="22" xfId="5" applyFont="1" applyBorder="1" applyAlignment="1">
      <alignment vertical="top"/>
    </xf>
    <xf numFmtId="0" fontId="15" fillId="0" borderId="22" xfId="5" applyFont="1" applyBorder="1" applyAlignment="1">
      <alignment horizontal="right" vertical="center"/>
    </xf>
    <xf numFmtId="0" fontId="16" fillId="0" borderId="0" xfId="5" applyFont="1" applyAlignment="1">
      <alignment vertical="top"/>
    </xf>
    <xf numFmtId="0" fontId="15" fillId="0" borderId="0" xfId="5" applyFont="1" applyAlignment="1">
      <alignment vertical="top"/>
    </xf>
    <xf numFmtId="0" fontId="17" fillId="0" borderId="0" xfId="5" applyFont="1" applyAlignment="1">
      <alignment horizontal="center"/>
    </xf>
    <xf numFmtId="43" fontId="91" fillId="0" borderId="0" xfId="5" applyNumberFormat="1" applyFont="1"/>
    <xf numFmtId="0" fontId="15" fillId="0" borderId="0" xfId="5" applyFont="1" applyAlignment="1">
      <alignment horizontal="center"/>
    </xf>
    <xf numFmtId="0" fontId="16" fillId="0" borderId="0" xfId="5" applyFont="1" applyAlignment="1">
      <alignment horizontal="center" vertical="center"/>
    </xf>
    <xf numFmtId="43" fontId="90" fillId="0" borderId="0" xfId="5" applyNumberFormat="1" applyFont="1"/>
    <xf numFmtId="43" fontId="18" fillId="0" borderId="0" xfId="5" applyNumberFormat="1" applyFont="1"/>
    <xf numFmtId="0" fontId="18" fillId="0" borderId="0" xfId="4" applyFont="1" applyAlignment="1">
      <alignment horizontal="center" vertical="center"/>
    </xf>
    <xf numFmtId="0" fontId="15" fillId="0" borderId="0" xfId="5" applyFont="1" applyAlignment="1">
      <alignment horizontal="center" vertical="top"/>
    </xf>
    <xf numFmtId="0" fontId="15" fillId="0" borderId="0" xfId="5" applyFont="1" applyAlignment="1">
      <alignment horizontal="left" vertical="center"/>
    </xf>
    <xf numFmtId="49" fontId="15" fillId="0" borderId="13" xfId="0" applyNumberFormat="1" applyFont="1" applyBorder="1" applyAlignment="1">
      <alignment horizontal="left" vertical="center"/>
    </xf>
    <xf numFmtId="43" fontId="16" fillId="0" borderId="24" xfId="1" applyFont="1" applyFill="1" applyBorder="1" applyAlignment="1">
      <alignment vertical="center"/>
    </xf>
    <xf numFmtId="43" fontId="16" fillId="0" borderId="3" xfId="1" applyFont="1" applyFill="1" applyBorder="1" applyAlignment="1">
      <alignment vertical="center"/>
    </xf>
    <xf numFmtId="43" fontId="15" fillId="0" borderId="1" xfId="1" applyFont="1" applyFill="1" applyBorder="1" applyAlignment="1" applyProtection="1">
      <alignment horizontal="left" vertical="center"/>
    </xf>
    <xf numFmtId="189" fontId="16" fillId="0" borderId="13" xfId="0" applyNumberFormat="1" applyFont="1" applyBorder="1" applyAlignment="1">
      <alignment horizontal="center" vertical="center"/>
    </xf>
    <xf numFmtId="190" fontId="16" fillId="0" borderId="1" xfId="1" applyNumberFormat="1" applyFont="1" applyFill="1" applyBorder="1" applyAlignment="1" applyProtection="1">
      <alignment horizontal="center" vertical="center"/>
    </xf>
    <xf numFmtId="190" fontId="15" fillId="0" borderId="1" xfId="1" applyNumberFormat="1" applyFont="1" applyFill="1" applyBorder="1" applyAlignment="1" applyProtection="1">
      <alignment horizontal="left" vertical="center"/>
    </xf>
    <xf numFmtId="43" fontId="15" fillId="0" borderId="21" xfId="1" applyFont="1" applyFill="1" applyBorder="1" applyAlignment="1" applyProtection="1">
      <alignment vertical="center"/>
    </xf>
    <xf numFmtId="0" fontId="85" fillId="0" borderId="13" xfId="0" applyFont="1" applyBorder="1" applyAlignment="1">
      <alignment horizontal="center" vertical="center"/>
    </xf>
    <xf numFmtId="49" fontId="15" fillId="0" borderId="3" xfId="0" applyNumberFormat="1" applyFont="1" applyBorder="1" applyAlignment="1">
      <alignment vertical="center"/>
    </xf>
    <xf numFmtId="43" fontId="12" fillId="0" borderId="0" xfId="1" applyFont="1" applyFill="1" applyAlignment="1" applyProtection="1">
      <alignment vertical="top"/>
    </xf>
    <xf numFmtId="0" fontId="15" fillId="0" borderId="1" xfId="0" quotePrefix="1" applyFont="1" applyBorder="1" applyAlignment="1">
      <alignment vertical="center"/>
    </xf>
    <xf numFmtId="49" fontId="15" fillId="0" borderId="13" xfId="0" quotePrefix="1" applyNumberFormat="1" applyFont="1" applyBorder="1" applyAlignment="1">
      <alignment vertical="center"/>
    </xf>
    <xf numFmtId="49" fontId="81" fillId="0" borderId="13" xfId="0" applyNumberFormat="1" applyFont="1" applyBorder="1" applyAlignment="1">
      <alignment vertical="center"/>
    </xf>
    <xf numFmtId="0" fontId="81" fillId="0" borderId="13" xfId="0" applyFont="1" applyBorder="1" applyAlignment="1">
      <alignment vertical="center"/>
    </xf>
    <xf numFmtId="0" fontId="86" fillId="0" borderId="0" xfId="0" applyFont="1" applyAlignment="1">
      <alignment vertical="center"/>
    </xf>
    <xf numFmtId="43" fontId="15" fillId="0" borderId="28" xfId="1" applyFont="1" applyFill="1" applyBorder="1" applyAlignment="1" applyProtection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27" xfId="0" applyFont="1" applyBorder="1" applyAlignment="1">
      <alignment horizontal="left" vertical="center"/>
    </xf>
    <xf numFmtId="43" fontId="15" fillId="0" borderId="10" xfId="1" applyFont="1" applyFill="1" applyBorder="1" applyAlignment="1" applyProtection="1">
      <alignment horizontal="center" vertical="center"/>
    </xf>
    <xf numFmtId="0" fontId="15" fillId="0" borderId="30" xfId="0" applyFont="1" applyBorder="1" applyAlignment="1">
      <alignment horizontal="center" vertical="center"/>
    </xf>
    <xf numFmtId="43" fontId="15" fillId="0" borderId="27" xfId="1" applyFont="1" applyFill="1" applyBorder="1" applyAlignment="1" applyProtection="1">
      <alignment horizontal="center" vertical="center"/>
    </xf>
    <xf numFmtId="43" fontId="15" fillId="0" borderId="30" xfId="1" applyFont="1" applyFill="1" applyBorder="1" applyAlignment="1" applyProtection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43" fontId="15" fillId="0" borderId="22" xfId="1" applyFont="1" applyFill="1" applyBorder="1" applyAlignment="1" applyProtection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43" fontId="15" fillId="0" borderId="15" xfId="1" applyFont="1" applyFill="1" applyBorder="1" applyAlignment="1" applyProtection="1">
      <alignment horizontal="center" vertical="center"/>
    </xf>
    <xf numFmtId="43" fontId="15" fillId="0" borderId="16" xfId="1" applyFont="1" applyFill="1" applyBorder="1" applyAlignment="1" applyProtection="1">
      <alignment horizontal="center" vertical="center"/>
    </xf>
    <xf numFmtId="0" fontId="15" fillId="0" borderId="15" xfId="0" applyFont="1" applyBorder="1" applyAlignment="1">
      <alignment horizontal="center" vertical="center"/>
    </xf>
    <xf numFmtId="190" fontId="15" fillId="0" borderId="1" xfId="1" applyNumberFormat="1" applyFont="1" applyFill="1" applyBorder="1" applyAlignment="1" applyProtection="1">
      <alignment vertical="center"/>
    </xf>
    <xf numFmtId="0" fontId="16" fillId="0" borderId="24" xfId="0" applyFont="1" applyBorder="1" applyAlignment="1">
      <alignment vertical="center"/>
    </xf>
    <xf numFmtId="189" fontId="16" fillId="0" borderId="25" xfId="0" applyNumberFormat="1" applyFont="1" applyBorder="1" applyAlignment="1">
      <alignment horizontal="right" vertical="center"/>
    </xf>
    <xf numFmtId="188" fontId="15" fillId="0" borderId="25" xfId="1" quotePrefix="1" applyNumberFormat="1" applyFont="1" applyFill="1" applyBorder="1" applyAlignment="1">
      <alignment horizontal="right" vertical="center"/>
    </xf>
    <xf numFmtId="188" fontId="15" fillId="0" borderId="25" xfId="1" applyNumberFormat="1" applyFont="1" applyFill="1" applyBorder="1" applyAlignment="1">
      <alignment horizontal="center" vertical="center"/>
    </xf>
    <xf numFmtId="188" fontId="15" fillId="0" borderId="25" xfId="1" applyNumberFormat="1" applyFont="1" applyFill="1" applyBorder="1" applyAlignment="1">
      <alignment vertical="center"/>
    </xf>
    <xf numFmtId="3" fontId="15" fillId="0" borderId="4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3" fontId="16" fillId="0" borderId="7" xfId="1" applyFont="1" applyBorder="1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88" xfId="0" applyFont="1" applyBorder="1" applyAlignment="1">
      <alignment horizontal="center" vertical="center"/>
    </xf>
    <xf numFmtId="4" fontId="16" fillId="0" borderId="1" xfId="1" applyNumberFormat="1" applyFont="1" applyFill="1" applyBorder="1" applyAlignment="1" applyProtection="1">
      <alignment horizontal="center" vertical="center"/>
    </xf>
    <xf numFmtId="0" fontId="81" fillId="0" borderId="1" xfId="0" applyFont="1" applyBorder="1" applyAlignment="1">
      <alignment vertical="center"/>
    </xf>
    <xf numFmtId="0" fontId="123" fillId="0" borderId="1" xfId="0" applyFont="1" applyBorder="1" applyAlignment="1">
      <alignment horizontal="center" vertical="center"/>
    </xf>
    <xf numFmtId="49" fontId="81" fillId="0" borderId="13" xfId="0" applyNumberFormat="1" applyFont="1" applyBorder="1" applyAlignment="1">
      <alignment horizontal="left" vertical="center"/>
    </xf>
    <xf numFmtId="43" fontId="16" fillId="0" borderId="1" xfId="1" applyFont="1" applyFill="1" applyBorder="1" applyAlignment="1" applyProtection="1">
      <alignment horizontal="center" vertical="center"/>
    </xf>
    <xf numFmtId="43" fontId="16" fillId="0" borderId="25" xfId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85" fillId="0" borderId="1" xfId="0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190" fontId="16" fillId="0" borderId="25" xfId="1" applyNumberFormat="1" applyFont="1" applyFill="1" applyBorder="1" applyAlignment="1" applyProtection="1">
      <alignment horizontal="center" vertical="center"/>
    </xf>
    <xf numFmtId="49" fontId="16" fillId="2" borderId="0" xfId="0" applyNumberFormat="1" applyFont="1" applyFill="1" applyAlignment="1">
      <alignment horizontal="left" vertical="center"/>
    </xf>
    <xf numFmtId="43" fontId="15" fillId="0" borderId="1" xfId="1" applyFont="1" applyFill="1" applyBorder="1" applyAlignment="1">
      <alignment horizontal="right" vertical="center"/>
    </xf>
    <xf numFmtId="43" fontId="15" fillId="0" borderId="13" xfId="1" applyFont="1" applyFill="1" applyBorder="1" applyAlignment="1">
      <alignment horizontal="right" vertical="center"/>
    </xf>
    <xf numFmtId="188" fontId="15" fillId="0" borderId="10" xfId="1" quotePrefix="1" applyNumberFormat="1" applyFont="1" applyFill="1" applyBorder="1" applyAlignment="1">
      <alignment horizontal="right" vertical="center"/>
    </xf>
    <xf numFmtId="43" fontId="16" fillId="0" borderId="18" xfId="1" applyFont="1" applyFill="1" applyBorder="1" applyAlignment="1">
      <alignment vertical="center"/>
    </xf>
    <xf numFmtId="49" fontId="16" fillId="0" borderId="1" xfId="131" applyNumberFormat="1" applyFont="1" applyBorder="1" applyAlignment="1">
      <alignment vertical="center"/>
    </xf>
    <xf numFmtId="43" fontId="12" fillId="0" borderId="1" xfId="1" applyFont="1" applyFill="1" applyBorder="1" applyAlignment="1" applyProtection="1">
      <alignment vertical="center"/>
    </xf>
    <xf numFmtId="0" fontId="16" fillId="0" borderId="89" xfId="0" applyFont="1" applyBorder="1" applyAlignment="1">
      <alignment horizontal="center" vertical="center"/>
    </xf>
    <xf numFmtId="49" fontId="16" fillId="0" borderId="13" xfId="131" applyNumberFormat="1" applyFont="1" applyBorder="1" applyAlignment="1">
      <alignment vertical="center"/>
    </xf>
    <xf numFmtId="0" fontId="15" fillId="0" borderId="13" xfId="131" applyFont="1" applyBorder="1" applyAlignment="1">
      <alignment horizontal="center" vertical="center"/>
    </xf>
    <xf numFmtId="4" fontId="15" fillId="0" borderId="25" xfId="0" applyNumberFormat="1" applyFont="1" applyBorder="1" applyAlignment="1">
      <alignment vertical="center"/>
    </xf>
    <xf numFmtId="49" fontId="16" fillId="0" borderId="1" xfId="131" applyNumberFormat="1" applyFont="1" applyBorder="1" applyAlignment="1">
      <alignment horizontal="center" vertical="center"/>
    </xf>
    <xf numFmtId="49" fontId="16" fillId="0" borderId="13" xfId="131" applyNumberFormat="1" applyFont="1" applyBorder="1" applyAlignment="1">
      <alignment horizontal="left" vertical="center"/>
    </xf>
    <xf numFmtId="188" fontId="15" fillId="0" borderId="13" xfId="1" applyNumberFormat="1" applyFont="1" applyFill="1" applyBorder="1" applyAlignment="1">
      <alignment horizontal="right" vertical="center"/>
    </xf>
    <xf numFmtId="49" fontId="16" fillId="0" borderId="13" xfId="131" applyNumberFormat="1" applyFont="1" applyBorder="1" applyAlignment="1">
      <alignment horizontal="center" vertical="center"/>
    </xf>
    <xf numFmtId="4" fontId="15" fillId="0" borderId="24" xfId="0" applyNumberFormat="1" applyFont="1" applyBorder="1" applyAlignment="1">
      <alignment vertical="center"/>
    </xf>
    <xf numFmtId="49" fontId="16" fillId="0" borderId="24" xfId="131" applyNumberFormat="1" applyFont="1" applyBorder="1" applyAlignment="1">
      <alignment horizontal="center" vertical="center"/>
    </xf>
    <xf numFmtId="188" fontId="15" fillId="0" borderId="24" xfId="1" applyNumberFormat="1" applyFont="1" applyFill="1" applyBorder="1" applyAlignment="1">
      <alignment horizontal="right" vertical="center"/>
    </xf>
    <xf numFmtId="0" fontId="15" fillId="0" borderId="24" xfId="131" applyFont="1" applyBorder="1" applyAlignment="1">
      <alignment horizontal="center" vertical="center"/>
    </xf>
    <xf numFmtId="4" fontId="15" fillId="0" borderId="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77" fillId="0" borderId="1" xfId="0" applyFont="1" applyBorder="1" applyAlignment="1">
      <alignment horizontal="center" vertical="center"/>
    </xf>
    <xf numFmtId="4" fontId="15" fillId="0" borderId="1" xfId="421" applyNumberFormat="1" applyFont="1" applyBorder="1" applyAlignment="1">
      <alignment horizontal="center" vertical="center"/>
    </xf>
    <xf numFmtId="49" fontId="15" fillId="0" borderId="1" xfId="421" quotePrefix="1" applyNumberFormat="1" applyFont="1" applyBorder="1" applyAlignment="1">
      <alignment vertical="center"/>
    </xf>
    <xf numFmtId="49" fontId="15" fillId="0" borderId="1" xfId="0" quotePrefix="1" applyNumberFormat="1" applyFont="1" applyBorder="1" applyAlignment="1">
      <alignment horizontal="left" vertical="center"/>
    </xf>
    <xf numFmtId="43" fontId="15" fillId="0" borderId="18" xfId="1" applyFont="1" applyFill="1" applyBorder="1" applyAlignment="1" applyProtection="1">
      <alignment vertical="center"/>
    </xf>
    <xf numFmtId="0" fontId="16" fillId="0" borderId="1" xfId="0" quotePrefix="1" applyFont="1" applyBorder="1" applyAlignment="1">
      <alignment horizontal="left" vertical="center"/>
    </xf>
    <xf numFmtId="43" fontId="15" fillId="0" borderId="27" xfId="1" applyFont="1" applyFill="1" applyBorder="1" applyAlignment="1" applyProtection="1">
      <alignment vertical="center"/>
    </xf>
    <xf numFmtId="0" fontId="16" fillId="0" borderId="25" xfId="0" applyFont="1" applyBorder="1" applyAlignment="1">
      <alignment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center" vertical="center"/>
    </xf>
    <xf numFmtId="0" fontId="16" fillId="0" borderId="90" xfId="0" applyFont="1" applyBorder="1" applyAlignment="1">
      <alignment horizontal="center" vertical="center"/>
    </xf>
    <xf numFmtId="49" fontId="15" fillId="0" borderId="1" xfId="131" quotePrefix="1" applyNumberFormat="1" applyFont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4" fontId="16" fillId="0" borderId="1" xfId="0" applyNumberFormat="1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77" fillId="0" borderId="13" xfId="0" applyFont="1" applyBorder="1" applyAlignment="1">
      <alignment horizontal="center" vertical="center"/>
    </xf>
    <xf numFmtId="0" fontId="77" fillId="0" borderId="25" xfId="0" applyFont="1" applyBorder="1" applyAlignment="1">
      <alignment horizontal="center" vertical="center"/>
    </xf>
    <xf numFmtId="0" fontId="16" fillId="0" borderId="13" xfId="0" applyFont="1" applyBorder="1" applyAlignment="1">
      <alignment horizontal="right" vertical="center"/>
    </xf>
    <xf numFmtId="2" fontId="16" fillId="0" borderId="2" xfId="0" applyNumberFormat="1" applyFont="1" applyBorder="1" applyAlignment="1">
      <alignment horizontal="right" vertical="center"/>
    </xf>
    <xf numFmtId="2" fontId="16" fillId="0" borderId="13" xfId="0" applyNumberFormat="1" applyFont="1" applyBorder="1" applyAlignment="1">
      <alignment horizontal="right" vertical="center"/>
    </xf>
    <xf numFmtId="0" fontId="14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3" fontId="12" fillId="0" borderId="3" xfId="1" applyFont="1" applyFill="1" applyBorder="1" applyAlignment="1" applyProtection="1">
      <alignment vertical="center"/>
    </xf>
    <xf numFmtId="0" fontId="13" fillId="0" borderId="24" xfId="0" applyFont="1" applyBorder="1" applyAlignment="1">
      <alignment vertical="center"/>
    </xf>
    <xf numFmtId="43" fontId="15" fillId="0" borderId="1" xfId="496" applyFont="1" applyFill="1" applyBorder="1" applyAlignment="1" applyProtection="1">
      <alignment vertical="center"/>
    </xf>
    <xf numFmtId="43" fontId="15" fillId="0" borderId="1" xfId="496" applyFont="1" applyFill="1" applyBorder="1" applyAlignment="1" applyProtection="1">
      <alignment horizontal="center" vertical="center"/>
    </xf>
    <xf numFmtId="43" fontId="16" fillId="0" borderId="1" xfId="496" applyFont="1" applyFill="1" applyBorder="1" applyAlignment="1" applyProtection="1">
      <alignment vertical="center"/>
    </xf>
    <xf numFmtId="49" fontId="15" fillId="0" borderId="1" xfId="0" quotePrefix="1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quotePrefix="1" applyNumberFormat="1" applyFont="1" applyBorder="1" applyAlignment="1">
      <alignment horizontal="left" vertical="center" wrapText="1"/>
    </xf>
    <xf numFmtId="43" fontId="15" fillId="0" borderId="3" xfId="496" applyFont="1" applyFill="1" applyBorder="1" applyAlignment="1" applyProtection="1">
      <alignment vertical="center"/>
    </xf>
    <xf numFmtId="43" fontId="15" fillId="0" borderId="3" xfId="496" applyFont="1" applyFill="1" applyBorder="1" applyAlignment="1" applyProtection="1">
      <alignment horizontal="center" vertical="center"/>
    </xf>
    <xf numFmtId="43" fontId="15" fillId="0" borderId="13" xfId="496" applyFont="1" applyFill="1" applyBorder="1" applyAlignment="1" applyProtection="1">
      <alignment horizontal="right" vertical="center"/>
    </xf>
    <xf numFmtId="43" fontId="15" fillId="0" borderId="13" xfId="496" applyFont="1" applyFill="1" applyBorder="1" applyAlignment="1" applyProtection="1">
      <alignment horizontal="center" vertical="center"/>
    </xf>
    <xf numFmtId="43" fontId="15" fillId="0" borderId="13" xfId="496" applyFont="1" applyFill="1" applyBorder="1" applyAlignment="1" applyProtection="1">
      <alignment vertical="center"/>
    </xf>
    <xf numFmtId="43" fontId="16" fillId="0" borderId="13" xfId="496" applyFont="1" applyFill="1" applyBorder="1" applyAlignment="1" applyProtection="1">
      <alignment vertical="center"/>
    </xf>
    <xf numFmtId="0" fontId="94" fillId="0" borderId="13" xfId="0" applyFont="1" applyBorder="1" applyAlignment="1">
      <alignment vertical="center"/>
    </xf>
    <xf numFmtId="0" fontId="89" fillId="0" borderId="13" xfId="0" applyFont="1" applyBorder="1" applyAlignment="1">
      <alignment vertical="center"/>
    </xf>
    <xf numFmtId="43" fontId="89" fillId="0" borderId="13" xfId="1" applyFont="1" applyFill="1" applyBorder="1" applyAlignment="1" applyProtection="1">
      <alignment vertical="center"/>
    </xf>
    <xf numFmtId="0" fontId="88" fillId="0" borderId="13" xfId="0" applyFont="1" applyBorder="1" applyAlignment="1">
      <alignment vertical="center"/>
    </xf>
    <xf numFmtId="0" fontId="94" fillId="0" borderId="1" xfId="0" applyFont="1" applyBorder="1" applyAlignment="1">
      <alignment vertical="center"/>
    </xf>
    <xf numFmtId="0" fontId="89" fillId="0" borderId="1" xfId="0" applyFont="1" applyBorder="1" applyAlignment="1">
      <alignment vertical="center"/>
    </xf>
    <xf numFmtId="43" fontId="89" fillId="0" borderId="1" xfId="1" applyFont="1" applyFill="1" applyBorder="1" applyAlignment="1" applyProtection="1">
      <alignment vertical="center"/>
    </xf>
    <xf numFmtId="0" fontId="88" fillId="0" borderId="1" xfId="0" applyFont="1" applyBorder="1" applyAlignment="1">
      <alignment vertical="center"/>
    </xf>
    <xf numFmtId="49" fontId="16" fillId="0" borderId="24" xfId="0" applyNumberFormat="1" applyFont="1" applyBorder="1" applyAlignment="1">
      <alignment horizontal="left" vertical="center"/>
    </xf>
    <xf numFmtId="0" fontId="15" fillId="0" borderId="1" xfId="1" applyNumberFormat="1" applyFont="1" applyFill="1" applyBorder="1" applyAlignment="1" applyProtection="1">
      <alignment horizontal="left" vertical="center"/>
    </xf>
    <xf numFmtId="0" fontId="15" fillId="0" borderId="3" xfId="1" applyNumberFormat="1" applyFont="1" applyFill="1" applyBorder="1" applyAlignment="1" applyProtection="1">
      <alignment horizontal="left" vertical="center"/>
    </xf>
    <xf numFmtId="0" fontId="15" fillId="0" borderId="24" xfId="1" applyNumberFormat="1" applyFont="1" applyFill="1" applyBorder="1" applyAlignment="1" applyProtection="1">
      <alignment horizontal="left" vertical="center"/>
    </xf>
    <xf numFmtId="0" fontId="15" fillId="0" borderId="25" xfId="1" applyNumberFormat="1" applyFont="1" applyFill="1" applyBorder="1" applyAlignment="1" applyProtection="1">
      <alignment horizontal="left" vertical="center"/>
    </xf>
    <xf numFmtId="0" fontId="12" fillId="0" borderId="13" xfId="0" applyFont="1" applyBorder="1" applyAlignment="1">
      <alignment vertical="center"/>
    </xf>
    <xf numFmtId="49" fontId="15" fillId="0" borderId="25" xfId="0" quotePrefix="1" applyNumberFormat="1" applyFont="1" applyBorder="1" applyAlignment="1">
      <alignment vertical="center"/>
    </xf>
    <xf numFmtId="43" fontId="15" fillId="0" borderId="25" xfId="496" applyFont="1" applyFill="1" applyBorder="1" applyAlignment="1" applyProtection="1">
      <alignment horizontal="right" vertical="center"/>
    </xf>
    <xf numFmtId="43" fontId="15" fillId="0" borderId="25" xfId="496" applyFont="1" applyFill="1" applyBorder="1" applyAlignment="1" applyProtection="1">
      <alignment horizontal="center" vertical="center"/>
    </xf>
    <xf numFmtId="43" fontId="15" fillId="0" borderId="25" xfId="496" applyFont="1" applyFill="1" applyBorder="1" applyAlignment="1" applyProtection="1">
      <alignment vertical="center"/>
    </xf>
    <xf numFmtId="43" fontId="16" fillId="0" borderId="25" xfId="496" applyFont="1" applyFill="1" applyBorder="1" applyAlignment="1" applyProtection="1">
      <alignment vertical="center"/>
    </xf>
    <xf numFmtId="43" fontId="15" fillId="0" borderId="24" xfId="1" applyFont="1" applyFill="1" applyBorder="1" applyAlignment="1" applyProtection="1">
      <alignment horizontal="right" vertical="center"/>
    </xf>
    <xf numFmtId="43" fontId="15" fillId="0" borderId="1" xfId="496" applyFont="1" applyFill="1" applyBorder="1" applyAlignment="1" applyProtection="1">
      <alignment horizontal="right" vertical="center"/>
    </xf>
    <xf numFmtId="43" fontId="15" fillId="0" borderId="1" xfId="1" applyFont="1" applyFill="1" applyBorder="1" applyAlignment="1" applyProtection="1">
      <alignment vertical="top"/>
    </xf>
    <xf numFmtId="43" fontId="15" fillId="0" borderId="1" xfId="1" applyFont="1" applyFill="1" applyBorder="1" applyAlignment="1" applyProtection="1">
      <alignment horizontal="center" vertical="top"/>
    </xf>
    <xf numFmtId="43" fontId="16" fillId="0" borderId="1" xfId="1" applyFont="1" applyFill="1" applyBorder="1" applyAlignment="1" applyProtection="1">
      <alignment vertical="top"/>
    </xf>
    <xf numFmtId="0" fontId="15" fillId="0" borderId="1" xfId="0" applyFont="1" applyBorder="1" applyAlignment="1">
      <alignment vertical="top"/>
    </xf>
    <xf numFmtId="0" fontId="15" fillId="0" borderId="13" xfId="0" quotePrefix="1" applyFont="1" applyBorder="1" applyAlignment="1">
      <alignment vertical="center"/>
    </xf>
    <xf numFmtId="0" fontId="15" fillId="0" borderId="13" xfId="0" applyFont="1" applyBorder="1" applyAlignment="1">
      <alignment horizontal="center" vertical="top"/>
    </xf>
    <xf numFmtId="43" fontId="15" fillId="0" borderId="13" xfId="1" applyFont="1" applyFill="1" applyBorder="1" applyAlignment="1" applyProtection="1">
      <alignment vertical="top"/>
    </xf>
    <xf numFmtId="43" fontId="15" fillId="0" borderId="13" xfId="1" applyFont="1" applyFill="1" applyBorder="1" applyAlignment="1" applyProtection="1">
      <alignment horizontal="center" vertical="top"/>
    </xf>
    <xf numFmtId="43" fontId="16" fillId="0" borderId="13" xfId="1" applyFont="1" applyFill="1" applyBorder="1" applyAlignment="1" applyProtection="1">
      <alignment vertical="top"/>
    </xf>
    <xf numFmtId="0" fontId="15" fillId="0" borderId="13" xfId="0" applyFont="1" applyBorder="1" applyAlignment="1">
      <alignment vertical="top"/>
    </xf>
    <xf numFmtId="49" fontId="15" fillId="0" borderId="13" xfId="0" quotePrefix="1" applyNumberFormat="1" applyFont="1" applyBorder="1" applyAlignment="1">
      <alignment horizontal="left" vertical="center"/>
    </xf>
    <xf numFmtId="43" fontId="15" fillId="0" borderId="25" xfId="1" applyFont="1" applyFill="1" applyBorder="1" applyAlignment="1">
      <alignment horizontal="center" vertical="center"/>
    </xf>
    <xf numFmtId="43" fontId="15" fillId="0" borderId="75" xfId="1" applyFont="1" applyFill="1" applyBorder="1" applyAlignment="1">
      <alignment vertical="center"/>
    </xf>
    <xf numFmtId="43" fontId="16" fillId="0" borderId="25" xfId="1" applyFont="1" applyFill="1" applyBorder="1" applyAlignment="1">
      <alignment vertical="center"/>
    </xf>
    <xf numFmtId="43" fontId="15" fillId="0" borderId="13" xfId="1" applyFont="1" applyFill="1" applyBorder="1" applyAlignment="1">
      <alignment horizontal="center" vertical="center"/>
    </xf>
    <xf numFmtId="43" fontId="16" fillId="0" borderId="13" xfId="1" applyFont="1" applyFill="1" applyBorder="1" applyAlignment="1">
      <alignment vertical="center"/>
    </xf>
    <xf numFmtId="49" fontId="15" fillId="0" borderId="24" xfId="0" quotePrefix="1" applyNumberFormat="1" applyFont="1" applyBorder="1" applyAlignment="1">
      <alignment vertical="center"/>
    </xf>
    <xf numFmtId="49" fontId="15" fillId="0" borderId="13" xfId="0" quotePrefix="1" applyNumberFormat="1" applyFont="1" applyBorder="1" applyAlignment="1">
      <alignment vertical="top" wrapText="1"/>
    </xf>
    <xf numFmtId="49" fontId="15" fillId="0" borderId="13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left" vertical="center"/>
    </xf>
    <xf numFmtId="49" fontId="15" fillId="0" borderId="35" xfId="2" applyNumberFormat="1" applyFont="1" applyBorder="1" applyAlignment="1">
      <alignment vertical="center"/>
    </xf>
    <xf numFmtId="0" fontId="15" fillId="0" borderId="99" xfId="0" applyFont="1" applyBorder="1" applyAlignment="1">
      <alignment vertical="center"/>
    </xf>
    <xf numFmtId="0" fontId="15" fillId="0" borderId="32" xfId="5" applyFont="1" applyBorder="1" applyAlignment="1">
      <alignment vertical="center"/>
    </xf>
    <xf numFmtId="49" fontId="15" fillId="0" borderId="55" xfId="2" applyNumberFormat="1" applyFont="1" applyBorder="1" applyAlignment="1">
      <alignment vertical="center"/>
    </xf>
    <xf numFmtId="49" fontId="15" fillId="0" borderId="11" xfId="2" applyNumberFormat="1" applyFont="1" applyBorder="1" applyAlignment="1">
      <alignment vertical="center"/>
    </xf>
    <xf numFmtId="49" fontId="15" fillId="0" borderId="15" xfId="2" applyNumberFormat="1" applyFont="1" applyBorder="1" applyAlignment="1">
      <alignment vertical="center"/>
    </xf>
    <xf numFmtId="49" fontId="15" fillId="0" borderId="22" xfId="2" applyNumberFormat="1" applyFont="1" applyBorder="1" applyAlignment="1">
      <alignment vertical="center"/>
    </xf>
    <xf numFmtId="0" fontId="16" fillId="0" borderId="0" xfId="5" applyFont="1" applyAlignment="1">
      <alignment horizontal="right" vertical="center"/>
    </xf>
    <xf numFmtId="43" fontId="16" fillId="0" borderId="0" xfId="1" applyFont="1" applyFill="1" applyBorder="1" applyAlignment="1">
      <alignment horizontal="center" vertical="center"/>
    </xf>
    <xf numFmtId="43" fontId="16" fillId="0" borderId="0" xfId="5" applyNumberFormat="1" applyFont="1" applyAlignment="1">
      <alignment horizontal="center" vertical="center"/>
    </xf>
    <xf numFmtId="43" fontId="16" fillId="0" borderId="38" xfId="5" applyNumberFormat="1" applyFont="1" applyBorder="1" applyAlignment="1">
      <alignment horizontal="center" vertical="center"/>
    </xf>
    <xf numFmtId="0" fontId="15" fillId="0" borderId="27" xfId="5" applyFont="1" applyBorder="1" applyAlignment="1">
      <alignment horizontal="center" vertical="center"/>
    </xf>
    <xf numFmtId="0" fontId="15" fillId="0" borderId="21" xfId="5" applyFont="1" applyBorder="1" applyAlignment="1">
      <alignment horizontal="center" vertical="center"/>
    </xf>
    <xf numFmtId="0" fontId="18" fillId="0" borderId="0" xfId="5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43" fontId="20" fillId="29" borderId="0" xfId="1" applyFont="1" applyFill="1" applyAlignment="1">
      <alignment vertical="center"/>
    </xf>
    <xf numFmtId="0" fontId="92" fillId="0" borderId="0" xfId="0" applyFont="1" applyAlignment="1">
      <alignment vertical="center"/>
    </xf>
    <xf numFmtId="0" fontId="92" fillId="0" borderId="0" xfId="0" applyFont="1" applyAlignment="1">
      <alignment horizontal="center" vertical="center"/>
    </xf>
    <xf numFmtId="43" fontId="92" fillId="29" borderId="0" xfId="1" applyFont="1" applyFill="1" applyAlignment="1">
      <alignment vertical="center"/>
    </xf>
    <xf numFmtId="43" fontId="92" fillId="0" borderId="0" xfId="1" applyFont="1" applyAlignment="1">
      <alignment vertical="center"/>
    </xf>
    <xf numFmtId="0" fontId="21" fillId="0" borderId="0" xfId="5" applyFont="1" applyAlignment="1">
      <alignment vertical="center"/>
    </xf>
    <xf numFmtId="191" fontId="92" fillId="0" borderId="0" xfId="1" applyNumberFormat="1" applyFont="1" applyAlignment="1">
      <alignment vertical="center"/>
    </xf>
    <xf numFmtId="43" fontId="15" fillId="0" borderId="0" xfId="5" applyNumberFormat="1" applyFont="1" applyAlignment="1">
      <alignment vertical="center"/>
    </xf>
    <xf numFmtId="0" fontId="16" fillId="0" borderId="22" xfId="5" applyFont="1" applyBorder="1" applyAlignment="1">
      <alignment vertical="center"/>
    </xf>
    <xf numFmtId="43" fontId="16" fillId="0" borderId="0" xfId="5" applyNumberFormat="1" applyFont="1" applyAlignment="1">
      <alignment vertical="center"/>
    </xf>
    <xf numFmtId="43" fontId="21" fillId="0" borderId="0" xfId="1" applyFont="1" applyAlignment="1" applyProtection="1">
      <alignment horizontal="center" vertical="center"/>
    </xf>
    <xf numFmtId="0" fontId="17" fillId="0" borderId="0" xfId="5" applyFont="1" applyAlignment="1">
      <alignment horizontal="right" vertical="center"/>
    </xf>
    <xf numFmtId="0" fontId="18" fillId="0" borderId="0" xfId="5" applyFont="1" applyAlignment="1">
      <alignment horizontal="right" vertical="center"/>
    </xf>
    <xf numFmtId="187" fontId="21" fillId="0" borderId="0" xfId="5" applyNumberFormat="1" applyFont="1" applyAlignment="1">
      <alignment vertical="center"/>
    </xf>
    <xf numFmtId="43" fontId="18" fillId="0" borderId="0" xfId="1" applyFont="1" applyAlignment="1" applyProtection="1">
      <alignment vertical="center"/>
    </xf>
    <xf numFmtId="43" fontId="15" fillId="0" borderId="0" xfId="1" applyFont="1" applyAlignment="1" applyProtection="1">
      <alignment horizontal="right" vertical="center"/>
    </xf>
    <xf numFmtId="187" fontId="83" fillId="0" borderId="0" xfId="5" applyNumberFormat="1" applyFont="1" applyAlignment="1">
      <alignment vertical="center"/>
    </xf>
    <xf numFmtId="0" fontId="79" fillId="0" borderId="0" xfId="5" applyFont="1" applyAlignment="1">
      <alignment horizontal="left" vertical="center"/>
    </xf>
    <xf numFmtId="49" fontId="18" fillId="0" borderId="0" xfId="5" applyNumberFormat="1" applyFont="1" applyAlignment="1">
      <alignment horizontal="right" vertical="center"/>
    </xf>
    <xf numFmtId="43" fontId="18" fillId="0" borderId="0" xfId="5" applyNumberFormat="1" applyFont="1" applyAlignment="1">
      <alignment vertical="center"/>
    </xf>
    <xf numFmtId="0" fontId="18" fillId="0" borderId="0" xfId="5" applyFont="1" applyAlignment="1">
      <alignment horizontal="left" vertical="center"/>
    </xf>
    <xf numFmtId="43" fontId="79" fillId="0" borderId="0" xfId="1" applyFont="1" applyAlignment="1" applyProtection="1">
      <alignment horizontal="right" vertical="center"/>
    </xf>
    <xf numFmtId="43" fontId="16" fillId="0" borderId="0" xfId="5" applyNumberFormat="1" applyFont="1" applyAlignment="1">
      <alignment horizontal="left" vertical="center"/>
    </xf>
    <xf numFmtId="43" fontId="79" fillId="0" borderId="0" xfId="5" applyNumberFormat="1" applyFont="1" applyAlignment="1">
      <alignment horizontal="center" vertical="center"/>
    </xf>
    <xf numFmtId="187" fontId="16" fillId="0" borderId="0" xfId="5" applyNumberFormat="1" applyFont="1" applyAlignment="1">
      <alignment vertical="center"/>
    </xf>
    <xf numFmtId="43" fontId="20" fillId="0" borderId="0" xfId="1" applyFont="1" applyAlignment="1">
      <alignment vertical="center"/>
    </xf>
    <xf numFmtId="0" fontId="18" fillId="0" borderId="0" xfId="5" applyFont="1" applyAlignment="1">
      <alignment horizontal="center" vertical="center"/>
    </xf>
    <xf numFmtId="0" fontId="90" fillId="0" borderId="0" xfId="5" applyFont="1" applyAlignment="1">
      <alignment vertical="center"/>
    </xf>
    <xf numFmtId="43" fontId="18" fillId="0" borderId="0" xfId="5" applyNumberFormat="1" applyFont="1" applyAlignment="1">
      <alignment horizontal="center" vertical="center"/>
    </xf>
    <xf numFmtId="187" fontId="16" fillId="0" borderId="36" xfId="5" applyNumberFormat="1" applyFont="1" applyBorder="1" applyAlignment="1">
      <alignment vertical="center"/>
    </xf>
    <xf numFmtId="0" fontId="16" fillId="0" borderId="32" xfId="5" applyFont="1" applyBorder="1" applyAlignment="1">
      <alignment vertical="center"/>
    </xf>
    <xf numFmtId="189" fontId="16" fillId="0" borderId="1" xfId="1" applyNumberFormat="1" applyFont="1" applyFill="1" applyBorder="1" applyAlignment="1" applyProtection="1">
      <alignment horizontal="center" vertical="center"/>
    </xf>
    <xf numFmtId="4" fontId="16" fillId="0" borderId="13" xfId="0" applyNumberFormat="1" applyFont="1" applyBorder="1" applyAlignment="1">
      <alignment horizontal="right" vertical="center"/>
    </xf>
    <xf numFmtId="49" fontId="15" fillId="0" borderId="13" xfId="131" quotePrefix="1" applyNumberFormat="1" applyFont="1" applyBorder="1" applyAlignment="1">
      <alignment vertical="center"/>
    </xf>
    <xf numFmtId="49" fontId="15" fillId="0" borderId="25" xfId="0" quotePrefix="1" applyNumberFormat="1" applyFont="1" applyBorder="1" applyAlignment="1">
      <alignment horizontal="left" vertical="center"/>
    </xf>
    <xf numFmtId="0" fontId="16" fillId="0" borderId="25" xfId="0" quotePrefix="1" applyFont="1" applyBorder="1" applyAlignment="1">
      <alignment horizontal="center" vertical="center"/>
    </xf>
    <xf numFmtId="0" fontId="16" fillId="0" borderId="13" xfId="0" quotePrefix="1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vertical="top"/>
    </xf>
    <xf numFmtId="43" fontId="15" fillId="0" borderId="1" xfId="1" applyFont="1" applyFill="1" applyBorder="1" applyAlignment="1">
      <alignment horizontal="center" vertical="center"/>
    </xf>
    <xf numFmtId="0" fontId="77" fillId="0" borderId="3" xfId="0" applyFont="1" applyBorder="1" applyAlignment="1">
      <alignment horizontal="center" vertical="center"/>
    </xf>
    <xf numFmtId="0" fontId="16" fillId="0" borderId="3" xfId="0" quotePrefix="1" applyFont="1" applyBorder="1" applyAlignment="1">
      <alignment horizontal="center" vertical="center"/>
    </xf>
    <xf numFmtId="49" fontId="86" fillId="0" borderId="13" xfId="0" quotePrefix="1" applyNumberFormat="1" applyFont="1" applyBorder="1" applyAlignment="1">
      <alignment vertical="center"/>
    </xf>
    <xf numFmtId="43" fontId="86" fillId="0" borderId="13" xfId="1" applyFont="1" applyFill="1" applyBorder="1" applyAlignment="1">
      <alignment horizontal="center" vertical="center"/>
    </xf>
    <xf numFmtId="43" fontId="86" fillId="0" borderId="27" xfId="1" applyFont="1" applyFill="1" applyBorder="1" applyAlignment="1">
      <alignment vertical="center"/>
    </xf>
    <xf numFmtId="43" fontId="85" fillId="0" borderId="13" xfId="1" applyFont="1" applyFill="1" applyBorder="1" applyAlignment="1">
      <alignment vertical="center"/>
    </xf>
    <xf numFmtId="0" fontId="15" fillId="0" borderId="1" xfId="0" quotePrefix="1" applyFont="1" applyBorder="1" applyAlignment="1">
      <alignment horizontal="left" vertical="center"/>
    </xf>
    <xf numFmtId="0" fontId="15" fillId="0" borderId="13" xfId="0" quotePrefix="1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top"/>
    </xf>
    <xf numFmtId="0" fontId="15" fillId="0" borderId="13" xfId="2" applyFont="1" applyBorder="1" applyAlignment="1">
      <alignment horizontal="center" vertical="center"/>
    </xf>
    <xf numFmtId="0" fontId="15" fillId="0" borderId="25" xfId="2" applyFont="1" applyBorder="1" applyAlignment="1">
      <alignment horizontal="center" vertical="center"/>
    </xf>
    <xf numFmtId="0" fontId="16" fillId="0" borderId="1" xfId="0" quotePrefix="1" applyFont="1" applyBorder="1" applyAlignment="1">
      <alignment vertical="center"/>
    </xf>
    <xf numFmtId="0" fontId="80" fillId="0" borderId="1" xfId="0" quotePrefix="1" applyFont="1" applyBorder="1" applyAlignment="1">
      <alignment horizontal="left" vertical="center"/>
    </xf>
    <xf numFmtId="0" fontId="16" fillId="0" borderId="13" xfId="0" quotePrefix="1" applyFont="1" applyBorder="1" applyAlignment="1">
      <alignment horizontal="left" vertical="center"/>
    </xf>
    <xf numFmtId="0" fontId="16" fillId="0" borderId="3" xfId="0" applyFont="1" applyBorder="1" applyAlignment="1">
      <alignment vertical="center"/>
    </xf>
    <xf numFmtId="43" fontId="16" fillId="0" borderId="3" xfId="1" applyFont="1" applyFill="1" applyBorder="1" applyAlignment="1" applyProtection="1">
      <alignment horizontal="center" vertical="center"/>
    </xf>
    <xf numFmtId="0" fontId="16" fillId="0" borderId="3" xfId="0" quotePrefix="1" applyFont="1" applyBorder="1" applyAlignment="1">
      <alignment vertical="center"/>
    </xf>
    <xf numFmtId="0" fontId="15" fillId="0" borderId="3" xfId="0" quotePrefix="1" applyFont="1" applyBorder="1" applyAlignment="1">
      <alignment vertical="center"/>
    </xf>
    <xf numFmtId="0" fontId="15" fillId="0" borderId="25" xfId="0" quotePrefix="1" applyFont="1" applyBorder="1" applyAlignment="1">
      <alignment vertical="center"/>
    </xf>
    <xf numFmtId="43" fontId="15" fillId="0" borderId="13" xfId="1" applyFont="1" applyFill="1" applyBorder="1" applyAlignment="1" applyProtection="1"/>
    <xf numFmtId="43" fontId="15" fillId="0" borderId="13" xfId="1" applyFont="1" applyFill="1" applyBorder="1" applyAlignment="1" applyProtection="1">
      <alignment horizontal="center"/>
    </xf>
    <xf numFmtId="43" fontId="16" fillId="0" borderId="105" xfId="1" applyFont="1" applyFill="1" applyBorder="1" applyAlignment="1" applyProtection="1"/>
    <xf numFmtId="43" fontId="16" fillId="0" borderId="105" xfId="1" applyFont="1" applyFill="1" applyBorder="1" applyAlignment="1" applyProtection="1">
      <alignment vertical="center"/>
    </xf>
    <xf numFmtId="43" fontId="84" fillId="0" borderId="1" xfId="0" applyNumberFormat="1" applyFont="1" applyBorder="1" applyAlignment="1">
      <alignment vertical="center"/>
    </xf>
    <xf numFmtId="190" fontId="16" fillId="0" borderId="2" xfId="1" applyNumberFormat="1" applyFont="1" applyFill="1" applyBorder="1" applyAlignment="1" applyProtection="1">
      <alignment horizontal="center" vertical="center"/>
    </xf>
    <xf numFmtId="0" fontId="15" fillId="0" borderId="2" xfId="0" quotePrefix="1" applyFont="1" applyBorder="1" applyAlignment="1">
      <alignment vertical="center"/>
    </xf>
    <xf numFmtId="49" fontId="15" fillId="0" borderId="13" xfId="1" quotePrefix="1" applyNumberFormat="1" applyFont="1" applyFill="1" applyBorder="1" applyAlignment="1" applyProtection="1">
      <alignment horizontal="left" vertical="center"/>
    </xf>
    <xf numFmtId="49" fontId="15" fillId="0" borderId="1" xfId="1" quotePrefix="1" applyNumberFormat="1" applyFont="1" applyFill="1" applyBorder="1" applyAlignment="1" applyProtection="1">
      <alignment horizontal="left" vertical="center"/>
    </xf>
    <xf numFmtId="4" fontId="16" fillId="0" borderId="13" xfId="1" applyNumberFormat="1" applyFont="1" applyFill="1" applyBorder="1" applyAlignment="1" applyProtection="1">
      <alignment horizontal="center" vertical="center"/>
    </xf>
    <xf numFmtId="49" fontId="16" fillId="0" borderId="13" xfId="1" quotePrefix="1" applyNumberFormat="1" applyFont="1" applyFill="1" applyBorder="1" applyAlignment="1" applyProtection="1">
      <alignment horizontal="center" vertical="center"/>
    </xf>
    <xf numFmtId="49" fontId="16" fillId="0" borderId="25" xfId="1" quotePrefix="1" applyNumberFormat="1" applyFont="1" applyFill="1" applyBorder="1" applyAlignment="1" applyProtection="1">
      <alignment horizontal="center" vertical="center"/>
    </xf>
    <xf numFmtId="0" fontId="15" fillId="0" borderId="25" xfId="0" quotePrefix="1" applyFont="1" applyBorder="1" applyAlignment="1">
      <alignment horizontal="left" vertical="center"/>
    </xf>
    <xf numFmtId="0" fontId="123" fillId="0" borderId="13" xfId="0" applyFont="1" applyBorder="1" applyAlignment="1">
      <alignment horizontal="center" vertical="center"/>
    </xf>
    <xf numFmtId="190" fontId="15" fillId="0" borderId="25" xfId="1" applyNumberFormat="1" applyFont="1" applyFill="1" applyBorder="1" applyAlignment="1" applyProtection="1">
      <alignment horizontal="left" vertical="center"/>
    </xf>
    <xf numFmtId="49" fontId="15" fillId="0" borderId="25" xfId="1" quotePrefix="1" applyNumberFormat="1" applyFont="1" applyFill="1" applyBorder="1" applyAlignment="1" applyProtection="1">
      <alignment horizontal="left" vertical="center"/>
    </xf>
    <xf numFmtId="190" fontId="15" fillId="0" borderId="13" xfId="1" applyNumberFormat="1" applyFont="1" applyFill="1" applyBorder="1" applyAlignment="1" applyProtection="1">
      <alignment horizontal="left" vertical="center"/>
    </xf>
    <xf numFmtId="190" fontId="15" fillId="0" borderId="3" xfId="1" applyNumberFormat="1" applyFont="1" applyFill="1" applyBorder="1" applyAlignment="1" applyProtection="1">
      <alignment horizontal="left" vertical="center"/>
    </xf>
    <xf numFmtId="0" fontId="16" fillId="0" borderId="3" xfId="1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top"/>
    </xf>
    <xf numFmtId="43" fontId="16" fillId="0" borderId="25" xfId="1" applyFont="1" applyFill="1" applyBorder="1" applyAlignment="1" applyProtection="1">
      <alignment vertical="top"/>
    </xf>
    <xf numFmtId="0" fontId="16" fillId="0" borderId="1" xfId="0" applyFont="1" applyBorder="1" applyAlignment="1">
      <alignment horizontal="right" vertical="center"/>
    </xf>
    <xf numFmtId="49" fontId="86" fillId="0" borderId="1" xfId="0" applyNumberFormat="1" applyFont="1" applyBorder="1" applyAlignment="1">
      <alignment horizontal="left" vertical="center"/>
    </xf>
    <xf numFmtId="43" fontId="86" fillId="0" borderId="1" xfId="1" applyFont="1" applyFill="1" applyBorder="1" applyAlignment="1">
      <alignment horizontal="center" vertical="center"/>
    </xf>
    <xf numFmtId="43" fontId="86" fillId="0" borderId="21" xfId="1" applyFont="1" applyFill="1" applyBorder="1" applyAlignment="1">
      <alignment vertical="center"/>
    </xf>
    <xf numFmtId="43" fontId="85" fillId="0" borderId="1" xfId="1" applyFont="1" applyFill="1" applyBorder="1" applyAlignment="1">
      <alignment vertical="center"/>
    </xf>
    <xf numFmtId="49" fontId="86" fillId="0" borderId="13" xfId="0" applyNumberFormat="1" applyFont="1" applyBorder="1" applyAlignment="1">
      <alignment vertical="center"/>
    </xf>
    <xf numFmtId="49" fontId="86" fillId="0" borderId="1" xfId="0" applyNumberFormat="1" applyFont="1" applyBorder="1" applyAlignment="1">
      <alignment vertical="center"/>
    </xf>
    <xf numFmtId="0" fontId="85" fillId="0" borderId="1" xfId="0" applyFont="1" applyBorder="1" applyAlignment="1">
      <alignment horizontal="right" vertical="center"/>
    </xf>
    <xf numFmtId="43" fontId="89" fillId="0" borderId="0" xfId="0" applyNumberFormat="1" applyFont="1" applyAlignment="1">
      <alignment vertical="center"/>
    </xf>
    <xf numFmtId="0" fontId="85" fillId="0" borderId="13" xfId="0" applyFont="1" applyBorder="1" applyAlignment="1">
      <alignment horizontal="left" vertical="center"/>
    </xf>
    <xf numFmtId="49" fontId="16" fillId="0" borderId="11" xfId="4" applyNumberFormat="1" applyFont="1" applyBorder="1" applyAlignment="1">
      <alignment horizontal="left" vertical="center"/>
    </xf>
    <xf numFmtId="0" fontId="15" fillId="0" borderId="1" xfId="4" applyFont="1" applyBorder="1" applyAlignment="1">
      <alignment horizontal="center" vertical="center"/>
    </xf>
    <xf numFmtId="49" fontId="86" fillId="0" borderId="1" xfId="0" quotePrefix="1" applyNumberFormat="1" applyFont="1" applyBorder="1" applyAlignment="1">
      <alignment vertical="center"/>
    </xf>
    <xf numFmtId="43" fontId="85" fillId="0" borderId="3" xfId="1" applyFont="1" applyFill="1" applyBorder="1" applyAlignment="1">
      <alignment vertical="center"/>
    </xf>
    <xf numFmtId="0" fontId="125" fillId="0" borderId="1" xfId="0" applyFont="1" applyBorder="1" applyAlignment="1">
      <alignment vertical="center"/>
    </xf>
    <xf numFmtId="49" fontId="85" fillId="0" borderId="1" xfId="0" applyNumberFormat="1" applyFont="1" applyBorder="1" applyAlignment="1">
      <alignment horizontal="left" vertical="center"/>
    </xf>
    <xf numFmtId="43" fontId="85" fillId="0" borderId="3" xfId="1" applyFont="1" applyFill="1" applyBorder="1" applyAlignment="1" applyProtection="1">
      <alignment vertical="center"/>
    </xf>
    <xf numFmtId="190" fontId="85" fillId="0" borderId="1" xfId="1" applyNumberFormat="1" applyFont="1" applyFill="1" applyBorder="1" applyAlignment="1" applyProtection="1">
      <alignment horizontal="center" vertical="center"/>
    </xf>
    <xf numFmtId="0" fontId="85" fillId="0" borderId="1" xfId="0" applyFont="1" applyBorder="1" applyAlignment="1">
      <alignment vertical="center"/>
    </xf>
    <xf numFmtId="43" fontId="85" fillId="0" borderId="1" xfId="1" applyFont="1" applyFill="1" applyBorder="1" applyAlignment="1" applyProtection="1">
      <alignment vertical="center"/>
    </xf>
    <xf numFmtId="0" fontId="86" fillId="0" borderId="1" xfId="0" applyFont="1" applyBorder="1" applyAlignment="1">
      <alignment vertical="center"/>
    </xf>
    <xf numFmtId="43" fontId="86" fillId="0" borderId="1" xfId="496" applyFont="1" applyFill="1" applyBorder="1" applyAlignment="1" applyProtection="1">
      <alignment vertical="center"/>
    </xf>
    <xf numFmtId="43" fontId="86" fillId="0" borderId="1" xfId="496" applyFont="1" applyFill="1" applyBorder="1" applyAlignment="1" applyProtection="1">
      <alignment horizontal="center" vertical="center"/>
    </xf>
    <xf numFmtId="0" fontId="16" fillId="0" borderId="24" xfId="0" applyFont="1" applyBorder="1" applyAlignment="1">
      <alignment horizontal="left" vertical="center"/>
    </xf>
    <xf numFmtId="49" fontId="15" fillId="0" borderId="1" xfId="0" quotePrefix="1" applyNumberFormat="1" applyFont="1" applyBorder="1" applyAlignment="1">
      <alignment horizontal="left" vertical="top" wrapText="1"/>
    </xf>
    <xf numFmtId="0" fontId="85" fillId="0" borderId="24" xfId="0" applyFont="1" applyBorder="1" applyAlignment="1">
      <alignment horizontal="right" vertical="center"/>
    </xf>
    <xf numFmtId="49" fontId="85" fillId="0" borderId="3" xfId="0" applyNumberFormat="1" applyFont="1" applyBorder="1" applyAlignment="1">
      <alignment horizontal="center" vertical="center"/>
    </xf>
    <xf numFmtId="43" fontId="86" fillId="0" borderId="3" xfId="1" applyFont="1" applyFill="1" applyBorder="1" applyAlignment="1" applyProtection="1">
      <alignment vertical="center"/>
    </xf>
    <xf numFmtId="43" fontId="86" fillId="0" borderId="3" xfId="1" applyFont="1" applyFill="1" applyBorder="1" applyAlignment="1" applyProtection="1">
      <alignment horizontal="center" vertical="center"/>
    </xf>
    <xf numFmtId="43" fontId="85" fillId="0" borderId="24" xfId="1" applyFont="1" applyFill="1" applyBorder="1" applyAlignment="1" applyProtection="1">
      <alignment vertical="center"/>
    </xf>
    <xf numFmtId="0" fontId="77" fillId="0" borderId="1" xfId="0" quotePrefix="1" applyFont="1" applyBorder="1" applyAlignment="1">
      <alignment horizontal="center" vertical="center"/>
    </xf>
    <xf numFmtId="0" fontId="85" fillId="0" borderId="24" xfId="0" applyFont="1" applyBorder="1" applyAlignment="1">
      <alignment horizontal="center" vertical="center"/>
    </xf>
    <xf numFmtId="0" fontId="85" fillId="0" borderId="25" xfId="0" applyFont="1" applyBorder="1" applyAlignment="1">
      <alignment horizontal="center" vertical="center"/>
    </xf>
    <xf numFmtId="0" fontId="126" fillId="0" borderId="1" xfId="0" applyFont="1" applyBorder="1" applyAlignment="1">
      <alignment vertical="center"/>
    </xf>
    <xf numFmtId="43" fontId="15" fillId="0" borderId="3" xfId="1" applyFont="1" applyFill="1" applyBorder="1" applyAlignment="1">
      <alignment horizontal="center" vertical="center"/>
    </xf>
    <xf numFmtId="43" fontId="15" fillId="0" borderId="72" xfId="1" applyFont="1" applyFill="1" applyBorder="1" applyAlignment="1">
      <alignment vertical="center"/>
    </xf>
    <xf numFmtId="190" fontId="16" fillId="0" borderId="17" xfId="1" applyNumberFormat="1" applyFont="1" applyFill="1" applyBorder="1" applyAlignment="1" applyProtection="1">
      <alignment horizontal="center" vertical="center"/>
    </xf>
    <xf numFmtId="43" fontId="16" fillId="0" borderId="19" xfId="1" applyFont="1" applyFill="1" applyBorder="1" applyAlignment="1" applyProtection="1">
      <alignment vertical="center"/>
    </xf>
    <xf numFmtId="0" fontId="15" fillId="0" borderId="56" xfId="0" applyFont="1" applyBorder="1" applyAlignment="1">
      <alignment vertical="center"/>
    </xf>
    <xf numFmtId="43" fontId="16" fillId="0" borderId="90" xfId="1" applyFont="1" applyFill="1" applyBorder="1" applyAlignment="1">
      <alignment vertical="center"/>
    </xf>
    <xf numFmtId="43" fontId="15" fillId="0" borderId="27" xfId="1" applyFont="1" applyFill="1" applyBorder="1" applyAlignment="1">
      <alignment horizontal="right" vertical="center"/>
    </xf>
    <xf numFmtId="43" fontId="15" fillId="0" borderId="21" xfId="1" applyFont="1" applyFill="1" applyBorder="1" applyAlignment="1">
      <alignment horizontal="right" vertical="center"/>
    </xf>
    <xf numFmtId="49" fontId="15" fillId="0" borderId="25" xfId="131" quotePrefix="1" applyNumberFormat="1" applyFont="1" applyBorder="1" applyAlignment="1">
      <alignment vertical="center"/>
    </xf>
    <xf numFmtId="43" fontId="15" fillId="0" borderId="75" xfId="1" applyFont="1" applyFill="1" applyBorder="1" applyAlignment="1">
      <alignment horizontal="right" vertical="center"/>
    </xf>
    <xf numFmtId="0" fontId="15" fillId="0" borderId="25" xfId="131" applyFont="1" applyBorder="1" applyAlignment="1">
      <alignment horizontal="center" vertical="center"/>
    </xf>
    <xf numFmtId="4" fontId="14" fillId="0" borderId="25" xfId="0" applyNumberFormat="1" applyFont="1" applyBorder="1" applyAlignment="1">
      <alignment vertical="center"/>
    </xf>
    <xf numFmtId="43" fontId="15" fillId="0" borderId="25" xfId="1" applyFont="1" applyFill="1" applyBorder="1" applyAlignment="1" applyProtection="1">
      <alignment horizontal="right" vertical="center"/>
    </xf>
    <xf numFmtId="4" fontId="16" fillId="0" borderId="1" xfId="1" applyNumberFormat="1" applyFont="1" applyFill="1" applyBorder="1" applyAlignment="1" applyProtection="1">
      <alignment horizontal="center" vertical="top"/>
    </xf>
    <xf numFmtId="43" fontId="15" fillId="0" borderId="1" xfId="1" applyFont="1" applyFill="1" applyBorder="1" applyAlignment="1" applyProtection="1">
      <alignment horizontal="right" vertical="top"/>
    </xf>
    <xf numFmtId="4" fontId="15" fillId="0" borderId="1" xfId="0" applyNumberFormat="1" applyFont="1" applyBorder="1" applyAlignment="1">
      <alignment horizontal="center" vertical="center"/>
    </xf>
    <xf numFmtId="43" fontId="15" fillId="0" borderId="3" xfId="1" applyFont="1" applyFill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43" fontId="15" fillId="0" borderId="25" xfId="1" applyFont="1" applyFill="1" applyBorder="1" applyAlignment="1">
      <alignment vertical="center"/>
    </xf>
    <xf numFmtId="43" fontId="15" fillId="0" borderId="13" xfId="1" applyFont="1" applyFill="1" applyBorder="1" applyAlignment="1" applyProtection="1">
      <alignment horizontal="left" vertical="center"/>
    </xf>
    <xf numFmtId="43" fontId="86" fillId="0" borderId="13" xfId="1" applyFont="1" applyFill="1" applyBorder="1" applyAlignment="1" applyProtection="1">
      <alignment vertical="center"/>
    </xf>
    <xf numFmtId="43" fontId="15" fillId="0" borderId="1" xfId="1" quotePrefix="1" applyFont="1" applyFill="1" applyBorder="1" applyAlignment="1" applyProtection="1">
      <alignment horizontal="left" vertical="center"/>
    </xf>
    <xf numFmtId="43" fontId="15" fillId="0" borderId="3" xfId="1" quotePrefix="1" applyFont="1" applyFill="1" applyBorder="1" applyAlignment="1" applyProtection="1">
      <alignment horizontal="left" vertical="center"/>
    </xf>
    <xf numFmtId="43" fontId="15" fillId="0" borderId="3" xfId="1" applyFont="1" applyFill="1" applyBorder="1" applyAlignment="1" applyProtection="1">
      <alignment horizontal="left" vertical="center"/>
    </xf>
    <xf numFmtId="43" fontId="16" fillId="0" borderId="31" xfId="1" applyFont="1" applyFill="1" applyBorder="1" applyAlignment="1" applyProtection="1"/>
    <xf numFmtId="43" fontId="16" fillId="0" borderId="90" xfId="1" applyFont="1" applyFill="1" applyBorder="1" applyAlignment="1" applyProtection="1">
      <alignment vertical="center"/>
    </xf>
    <xf numFmtId="0" fontId="15" fillId="0" borderId="24" xfId="0" quotePrefix="1" applyFont="1" applyBorder="1" applyAlignment="1">
      <alignment vertical="center"/>
    </xf>
    <xf numFmtId="43" fontId="21" fillId="0" borderId="1" xfId="1" applyFont="1" applyFill="1" applyBorder="1" applyAlignment="1" applyProtection="1">
      <alignment vertical="center"/>
    </xf>
    <xf numFmtId="43" fontId="16" fillId="0" borderId="94" xfId="1" applyFont="1" applyFill="1" applyBorder="1" applyAlignment="1" applyProtection="1">
      <alignment vertical="center"/>
    </xf>
    <xf numFmtId="43" fontId="15" fillId="0" borderId="24" xfId="496" applyFont="1" applyFill="1" applyBorder="1" applyAlignment="1" applyProtection="1">
      <alignment horizontal="center" vertical="center"/>
    </xf>
    <xf numFmtId="43" fontId="15" fillId="0" borderId="24" xfId="496" applyFont="1" applyFill="1" applyBorder="1" applyAlignment="1" applyProtection="1">
      <alignment vertical="center"/>
    </xf>
    <xf numFmtId="43" fontId="16" fillId="0" borderId="24" xfId="496" applyFont="1" applyFill="1" applyBorder="1" applyAlignment="1" applyProtection="1">
      <alignment vertical="center"/>
    </xf>
    <xf numFmtId="43" fontId="15" fillId="0" borderId="24" xfId="496" applyFont="1" applyFill="1" applyBorder="1" applyAlignment="1" applyProtection="1">
      <alignment horizontal="right" vertical="center"/>
    </xf>
    <xf numFmtId="43" fontId="85" fillId="0" borderId="9" xfId="1" applyFont="1" applyFill="1" applyBorder="1" applyAlignment="1" applyProtection="1">
      <alignment vertical="center"/>
    </xf>
    <xf numFmtId="43" fontId="85" fillId="0" borderId="31" xfId="496" applyFont="1" applyFill="1" applyBorder="1" applyAlignment="1" applyProtection="1">
      <alignment vertical="center"/>
    </xf>
    <xf numFmtId="0" fontId="17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15" fillId="0" borderId="10" xfId="5" applyFont="1" applyBorder="1" applyAlignment="1">
      <alignment vertical="top"/>
    </xf>
    <xf numFmtId="0" fontId="15" fillId="0" borderId="11" xfId="5" applyFont="1" applyBorder="1" applyAlignment="1">
      <alignment vertical="top"/>
    </xf>
    <xf numFmtId="0" fontId="16" fillId="0" borderId="11" xfId="5" applyFont="1" applyBorder="1" applyAlignment="1">
      <alignment vertical="top"/>
    </xf>
    <xf numFmtId="0" fontId="15" fillId="0" borderId="11" xfId="5" applyFont="1" applyBorder="1" applyAlignment="1">
      <alignment vertical="center"/>
    </xf>
    <xf numFmtId="0" fontId="15" fillId="0" borderId="10" xfId="5" quotePrefix="1" applyFont="1" applyBorder="1" applyAlignment="1">
      <alignment vertical="top"/>
    </xf>
    <xf numFmtId="190" fontId="15" fillId="0" borderId="1" xfId="1" applyNumberFormat="1" applyFont="1" applyFill="1" applyBorder="1" applyAlignment="1" applyProtection="1">
      <alignment horizontal="center" vertical="center"/>
    </xf>
    <xf numFmtId="43" fontId="15" fillId="0" borderId="11" xfId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43" fontId="16" fillId="0" borderId="4" xfId="1" applyFont="1" applyFill="1" applyBorder="1" applyAlignment="1" applyProtection="1">
      <alignment horizontal="center" vertical="center"/>
    </xf>
    <xf numFmtId="0" fontId="16" fillId="0" borderId="91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43" fontId="15" fillId="0" borderId="20" xfId="1" applyFont="1" applyFill="1" applyBorder="1" applyAlignment="1" applyProtection="1">
      <alignment horizontal="center" vertical="center"/>
    </xf>
    <xf numFmtId="0" fontId="86" fillId="0" borderId="11" xfId="0" applyFont="1" applyBorder="1" applyAlignment="1">
      <alignment horizontal="left" vertical="center"/>
    </xf>
    <xf numFmtId="0" fontId="85" fillId="0" borderId="66" xfId="0" applyFont="1" applyBorder="1" applyAlignment="1">
      <alignment horizontal="center" vertical="center"/>
    </xf>
    <xf numFmtId="0" fontId="16" fillId="0" borderId="0" xfId="5" applyFont="1" applyAlignment="1">
      <alignment horizontal="right" vertical="top"/>
    </xf>
    <xf numFmtId="0" fontId="15" fillId="0" borderId="21" xfId="5" applyFont="1" applyBorder="1" applyAlignment="1">
      <alignment horizontal="center" vertical="top"/>
    </xf>
    <xf numFmtId="0" fontId="15" fillId="0" borderId="20" xfId="5" applyFont="1" applyBorder="1" applyAlignment="1">
      <alignment horizontal="center" vertical="top"/>
    </xf>
    <xf numFmtId="4" fontId="15" fillId="0" borderId="21" xfId="5" applyNumberFormat="1" applyFont="1" applyBorder="1" applyAlignment="1">
      <alignment horizontal="center" vertical="top"/>
    </xf>
    <xf numFmtId="4" fontId="15" fillId="0" borderId="11" xfId="5" applyNumberFormat="1" applyFont="1" applyBorder="1" applyAlignment="1">
      <alignment horizontal="center" vertical="top"/>
    </xf>
    <xf numFmtId="4" fontId="15" fillId="0" borderId="20" xfId="5" applyNumberFormat="1" applyFont="1" applyBorder="1" applyAlignment="1">
      <alignment horizontal="center" vertical="top"/>
    </xf>
    <xf numFmtId="0" fontId="15" fillId="0" borderId="21" xfId="5" applyFont="1" applyBorder="1" applyAlignment="1">
      <alignment horizontal="left" vertical="top"/>
    </xf>
    <xf numFmtId="0" fontId="15" fillId="0" borderId="11" xfId="5" applyFont="1" applyBorder="1" applyAlignment="1">
      <alignment horizontal="left" vertical="top"/>
    </xf>
    <xf numFmtId="0" fontId="15" fillId="0" borderId="20" xfId="5" applyFont="1" applyBorder="1" applyAlignment="1">
      <alignment horizontal="left" vertical="top"/>
    </xf>
    <xf numFmtId="4" fontId="15" fillId="0" borderId="2" xfId="0" applyNumberFormat="1" applyFont="1" applyBorder="1" applyAlignment="1">
      <alignment horizontal="center" vertical="center"/>
    </xf>
    <xf numFmtId="43" fontId="15" fillId="0" borderId="28" xfId="1" applyFont="1" applyFill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190" fontId="16" fillId="0" borderId="13" xfId="1" applyNumberFormat="1" applyFont="1" applyFill="1" applyBorder="1" applyAlignment="1">
      <alignment horizontal="center" vertical="center"/>
    </xf>
    <xf numFmtId="49" fontId="16" fillId="0" borderId="4" xfId="131" applyNumberFormat="1" applyFont="1" applyBorder="1" applyAlignment="1">
      <alignment horizontal="center" vertical="center"/>
    </xf>
    <xf numFmtId="188" fontId="15" fillId="0" borderId="4" xfId="1" applyNumberFormat="1" applyFont="1" applyFill="1" applyBorder="1" applyAlignment="1">
      <alignment horizontal="right" vertical="center"/>
    </xf>
    <xf numFmtId="0" fontId="15" fillId="0" borderId="4" xfId="131" applyFont="1" applyBorder="1" applyAlignment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top"/>
    </xf>
    <xf numFmtId="49" fontId="15" fillId="0" borderId="1" xfId="0" applyNumberFormat="1" applyFont="1" applyBorder="1" applyAlignment="1">
      <alignment vertical="top"/>
    </xf>
    <xf numFmtId="0" fontId="16" fillId="0" borderId="13" xfId="1" applyNumberFormat="1" applyFont="1" applyFill="1" applyBorder="1" applyAlignment="1" applyProtection="1">
      <alignment horizontal="center" vertical="top"/>
    </xf>
    <xf numFmtId="49" fontId="15" fillId="0" borderId="13" xfId="0" applyNumberFormat="1" applyFont="1" applyBorder="1" applyAlignment="1">
      <alignment vertical="top"/>
    </xf>
    <xf numFmtId="0" fontId="15" fillId="0" borderId="13" xfId="1" applyNumberFormat="1" applyFont="1" applyFill="1" applyBorder="1" applyAlignment="1" applyProtection="1">
      <alignment horizontal="center" vertical="center"/>
    </xf>
    <xf numFmtId="43" fontId="15" fillId="0" borderId="13" xfId="0" applyNumberFormat="1" applyFont="1" applyBorder="1" applyAlignment="1">
      <alignment horizontal="center" vertical="center"/>
    </xf>
    <xf numFmtId="43" fontId="16" fillId="0" borderId="9" xfId="0" applyNumberFormat="1" applyFont="1" applyBorder="1" applyAlignment="1">
      <alignment horizontal="center" vertical="center"/>
    </xf>
    <xf numFmtId="43" fontId="16" fillId="0" borderId="13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top"/>
    </xf>
    <xf numFmtId="49" fontId="15" fillId="0" borderId="1" xfId="0" quotePrefix="1" applyNumberFormat="1" applyFont="1" applyBorder="1" applyAlignment="1">
      <alignment vertical="top"/>
    </xf>
    <xf numFmtId="0" fontId="15" fillId="0" borderId="10" xfId="5" applyFont="1" applyBorder="1" applyAlignment="1">
      <alignment vertical="center"/>
    </xf>
    <xf numFmtId="0" fontId="15" fillId="0" borderId="11" xfId="5" applyFont="1" applyBorder="1" applyAlignment="1">
      <alignment horizontal="center" vertical="center"/>
    </xf>
    <xf numFmtId="43" fontId="15" fillId="0" borderId="11" xfId="1" applyFont="1" applyFill="1" applyBorder="1" applyAlignment="1">
      <alignment horizontal="center" vertical="top"/>
    </xf>
    <xf numFmtId="43" fontId="15" fillId="0" borderId="20" xfId="1" applyFont="1" applyFill="1" applyBorder="1" applyAlignment="1">
      <alignment horizontal="center" vertical="top"/>
    </xf>
    <xf numFmtId="9" fontId="15" fillId="0" borderId="21" xfId="308" applyFont="1" applyFill="1" applyBorder="1" applyAlignment="1">
      <alignment horizontal="center" vertical="top"/>
    </xf>
    <xf numFmtId="9" fontId="15" fillId="0" borderId="11" xfId="308" applyFont="1" applyFill="1" applyBorder="1" applyAlignment="1">
      <alignment horizontal="center" vertical="top"/>
    </xf>
    <xf numFmtId="9" fontId="15" fillId="0" borderId="20" xfId="308" applyFont="1" applyFill="1" applyBorder="1" applyAlignment="1">
      <alignment horizontal="center" vertical="top"/>
    </xf>
    <xf numFmtId="43" fontId="15" fillId="0" borderId="21" xfId="1" applyFont="1" applyFill="1" applyBorder="1" applyAlignment="1">
      <alignment horizontal="center" vertical="top"/>
    </xf>
    <xf numFmtId="0" fontId="15" fillId="0" borderId="11" xfId="5" applyFont="1" applyBorder="1" applyAlignment="1">
      <alignment horizontal="center" vertical="top"/>
    </xf>
    <xf numFmtId="9" fontId="15" fillId="0" borderId="72" xfId="308" applyFont="1" applyFill="1" applyBorder="1" applyAlignment="1">
      <alignment horizontal="center" vertical="top"/>
    </xf>
    <xf numFmtId="9" fontId="15" fillId="0" borderId="73" xfId="308" applyFont="1" applyFill="1" applyBorder="1" applyAlignment="1">
      <alignment horizontal="center" vertical="top"/>
    </xf>
    <xf numFmtId="9" fontId="15" fillId="0" borderId="74" xfId="308" applyFont="1" applyFill="1" applyBorder="1" applyAlignment="1">
      <alignment horizontal="center" vertical="top"/>
    </xf>
    <xf numFmtId="43" fontId="16" fillId="0" borderId="0" xfId="1" applyFont="1" applyFill="1" applyBorder="1" applyAlignment="1">
      <alignment horizontal="center" vertical="top"/>
    </xf>
    <xf numFmtId="0" fontId="16" fillId="0" borderId="0" xfId="5" applyFont="1" applyAlignment="1">
      <alignment horizontal="center" vertical="top"/>
    </xf>
    <xf numFmtId="43" fontId="16" fillId="0" borderId="106" xfId="1" applyFont="1" applyFill="1" applyBorder="1" applyAlignment="1" applyProtection="1">
      <alignment vertical="center"/>
    </xf>
    <xf numFmtId="43" fontId="16" fillId="0" borderId="107" xfId="1" applyFont="1" applyFill="1" applyBorder="1" applyAlignment="1" applyProtection="1">
      <alignment vertical="center"/>
    </xf>
    <xf numFmtId="43" fontId="15" fillId="0" borderId="52" xfId="1" applyFont="1" applyFill="1" applyBorder="1" applyAlignment="1" applyProtection="1">
      <alignment vertical="center"/>
    </xf>
    <xf numFmtId="43" fontId="15" fillId="0" borderId="25" xfId="1" quotePrefix="1" applyFont="1" applyFill="1" applyBorder="1" applyAlignment="1" applyProtection="1">
      <alignment horizontal="left" vertical="center"/>
    </xf>
    <xf numFmtId="43" fontId="15" fillId="0" borderId="25" xfId="1" applyFont="1" applyFill="1" applyBorder="1" applyAlignment="1" applyProtection="1">
      <alignment horizontal="left" vertical="center"/>
    </xf>
    <xf numFmtId="0" fontId="13" fillId="0" borderId="4" xfId="0" applyFont="1" applyBorder="1" applyAlignment="1">
      <alignment vertical="center"/>
    </xf>
    <xf numFmtId="190" fontId="85" fillId="0" borderId="3" xfId="1" applyNumberFormat="1" applyFont="1" applyFill="1" applyBorder="1" applyAlignment="1" applyProtection="1">
      <alignment horizontal="center" vertical="center"/>
    </xf>
    <xf numFmtId="49" fontId="86" fillId="0" borderId="3" xfId="0" quotePrefix="1" applyNumberFormat="1" applyFont="1" applyBorder="1" applyAlignment="1">
      <alignment vertical="center"/>
    </xf>
    <xf numFmtId="43" fontId="86" fillId="0" borderId="3" xfId="1" applyFont="1" applyFill="1" applyBorder="1" applyAlignment="1">
      <alignment horizontal="center" vertical="center"/>
    </xf>
    <xf numFmtId="43" fontId="86" fillId="0" borderId="72" xfId="1" applyFont="1" applyFill="1" applyBorder="1" applyAlignment="1">
      <alignment vertical="center"/>
    </xf>
    <xf numFmtId="49" fontId="15" fillId="0" borderId="55" xfId="2" applyNumberFormat="1" applyFont="1" applyBorder="1" applyAlignment="1">
      <alignment horizontal="left" vertical="center"/>
    </xf>
    <xf numFmtId="49" fontId="15" fillId="0" borderId="23" xfId="2" applyNumberFormat="1" applyFont="1" applyBorder="1" applyAlignment="1">
      <alignment horizontal="left" vertical="center"/>
    </xf>
    <xf numFmtId="49" fontId="15" fillId="0" borderId="11" xfId="2" applyNumberFormat="1" applyFont="1" applyBorder="1" applyAlignment="1">
      <alignment horizontal="left" vertical="center"/>
    </xf>
    <xf numFmtId="49" fontId="15" fillId="0" borderId="20" xfId="2" applyNumberFormat="1" applyFont="1" applyBorder="1" applyAlignment="1">
      <alignment horizontal="left" vertical="center"/>
    </xf>
    <xf numFmtId="0" fontId="15" fillId="0" borderId="11" xfId="5" applyFont="1" applyBorder="1" applyAlignment="1">
      <alignment horizontal="left" vertical="center"/>
    </xf>
    <xf numFmtId="0" fontId="16" fillId="0" borderId="33" xfId="5" applyFont="1" applyBorder="1" applyAlignment="1">
      <alignment horizontal="center" vertical="center"/>
    </xf>
    <xf numFmtId="0" fontId="16" fillId="0" borderId="54" xfId="5" applyFont="1" applyBorder="1" applyAlignment="1">
      <alignment horizontal="center" vertical="center"/>
    </xf>
    <xf numFmtId="0" fontId="16" fillId="0" borderId="34" xfId="5" applyFont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71" xfId="5" applyFont="1" applyBorder="1" applyAlignment="1">
      <alignment horizontal="center" vertical="center"/>
    </xf>
    <xf numFmtId="0" fontId="15" fillId="0" borderId="22" xfId="5" applyFont="1" applyBorder="1" applyAlignment="1">
      <alignment horizontal="center" vertical="top"/>
    </xf>
    <xf numFmtId="0" fontId="15" fillId="0" borderId="16" xfId="5" applyFont="1" applyBorder="1" applyAlignment="1">
      <alignment horizontal="center" vertical="top"/>
    </xf>
    <xf numFmtId="0" fontId="16" fillId="0" borderId="10" xfId="4" applyFont="1" applyBorder="1" applyAlignment="1">
      <alignment horizontal="center"/>
    </xf>
    <xf numFmtId="0" fontId="16" fillId="0" borderId="30" xfId="4" applyFont="1" applyBorder="1" applyAlignment="1">
      <alignment horizontal="center"/>
    </xf>
    <xf numFmtId="0" fontId="16" fillId="0" borderId="36" xfId="5" applyFont="1" applyBorder="1" applyAlignment="1">
      <alignment horizontal="center" vertical="center"/>
    </xf>
    <xf numFmtId="0" fontId="16" fillId="0" borderId="37" xfId="5" applyFont="1" applyBorder="1" applyAlignment="1">
      <alignment horizontal="center" vertical="center"/>
    </xf>
    <xf numFmtId="0" fontId="16" fillId="0" borderId="18" xfId="5" applyFont="1" applyBorder="1" applyAlignment="1">
      <alignment horizontal="center" vertical="center"/>
    </xf>
    <xf numFmtId="0" fontId="16" fillId="0" borderId="38" xfId="5" applyFont="1" applyBorder="1" applyAlignment="1">
      <alignment horizontal="center" vertical="center"/>
    </xf>
    <xf numFmtId="0" fontId="16" fillId="0" borderId="19" xfId="5" applyFont="1" applyBorder="1" applyAlignment="1">
      <alignment horizontal="center" vertical="center"/>
    </xf>
    <xf numFmtId="0" fontId="16" fillId="0" borderId="56" xfId="5" applyFont="1" applyBorder="1" applyAlignment="1">
      <alignment horizontal="center" vertical="center"/>
    </xf>
    <xf numFmtId="43" fontId="16" fillId="0" borderId="102" xfId="5" applyNumberFormat="1" applyFont="1" applyBorder="1" applyAlignment="1">
      <alignment horizontal="center" vertical="center"/>
    </xf>
    <xf numFmtId="43" fontId="16" fillId="0" borderId="103" xfId="5" applyNumberFormat="1" applyFont="1" applyBorder="1" applyAlignment="1">
      <alignment horizontal="center" vertical="center"/>
    </xf>
    <xf numFmtId="43" fontId="16" fillId="0" borderId="19" xfId="1" applyFont="1" applyFill="1" applyBorder="1" applyAlignment="1">
      <alignment horizontal="center" vertical="center"/>
    </xf>
    <xf numFmtId="43" fontId="16" fillId="0" borderId="71" xfId="1" applyFont="1" applyFill="1" applyBorder="1" applyAlignment="1">
      <alignment horizontal="center" vertical="center"/>
    </xf>
    <xf numFmtId="43" fontId="16" fillId="0" borderId="56" xfId="1" applyFont="1" applyFill="1" applyBorder="1" applyAlignment="1">
      <alignment horizontal="center" vertical="center"/>
    </xf>
    <xf numFmtId="0" fontId="16" fillId="0" borderId="0" xfId="5" applyFont="1" applyAlignment="1">
      <alignment horizontal="right" vertical="center"/>
    </xf>
    <xf numFmtId="0" fontId="16" fillId="0" borderId="38" xfId="5" applyFont="1" applyBorder="1" applyAlignment="1">
      <alignment horizontal="right" vertical="center"/>
    </xf>
    <xf numFmtId="0" fontId="16" fillId="0" borderId="32" xfId="5" applyFont="1" applyBorder="1" applyAlignment="1">
      <alignment horizontal="right" vertical="center"/>
    </xf>
    <xf numFmtId="0" fontId="16" fillId="0" borderId="37" xfId="5" applyFont="1" applyBorder="1" applyAlignment="1">
      <alignment horizontal="right" vertical="center"/>
    </xf>
    <xf numFmtId="43" fontId="15" fillId="0" borderId="100" xfId="1" applyFont="1" applyFill="1" applyBorder="1" applyAlignment="1">
      <alignment horizontal="center" vertical="center"/>
    </xf>
    <xf numFmtId="43" fontId="15" fillId="0" borderId="104" xfId="1" applyFont="1" applyFill="1" applyBorder="1" applyAlignment="1">
      <alignment horizontal="center" vertical="center"/>
    </xf>
    <xf numFmtId="43" fontId="15" fillId="0" borderId="101" xfId="1" applyFont="1" applyFill="1" applyBorder="1" applyAlignment="1">
      <alignment horizontal="center" vertical="center"/>
    </xf>
    <xf numFmtId="43" fontId="15" fillId="0" borderId="100" xfId="5" applyNumberFormat="1" applyFont="1" applyBorder="1" applyAlignment="1">
      <alignment horizontal="center" vertical="center"/>
    </xf>
    <xf numFmtId="43" fontId="15" fillId="0" borderId="101" xfId="5" applyNumberFormat="1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center"/>
    </xf>
    <xf numFmtId="0" fontId="18" fillId="0" borderId="0" xfId="5" applyFont="1" applyAlignment="1">
      <alignment horizontal="center" vertical="top"/>
    </xf>
    <xf numFmtId="0" fontId="15" fillId="0" borderId="35" xfId="5" applyFont="1" applyBorder="1" applyAlignment="1">
      <alignment horizontal="center" vertical="center"/>
    </xf>
    <xf numFmtId="0" fontId="15" fillId="0" borderId="23" xfId="5" applyFont="1" applyBorder="1" applyAlignment="1">
      <alignment horizontal="center" vertical="center"/>
    </xf>
    <xf numFmtId="0" fontId="15" fillId="0" borderId="21" xfId="5" applyFont="1" applyBorder="1" applyAlignment="1">
      <alignment horizontal="center" vertical="center"/>
    </xf>
    <xf numFmtId="0" fontId="15" fillId="0" borderId="20" xfId="5" applyFont="1" applyBorder="1" applyAlignment="1">
      <alignment horizontal="center" vertical="center"/>
    </xf>
    <xf numFmtId="0" fontId="15" fillId="0" borderId="15" xfId="5" applyFont="1" applyBorder="1" applyAlignment="1">
      <alignment horizontal="center" vertical="center"/>
    </xf>
    <xf numFmtId="0" fontId="15" fillId="0" borderId="16" xfId="5" applyFont="1" applyBorder="1" applyAlignment="1">
      <alignment horizontal="center" vertical="center"/>
    </xf>
    <xf numFmtId="43" fontId="15" fillId="0" borderId="15" xfId="1" applyFont="1" applyFill="1" applyBorder="1" applyAlignment="1">
      <alignment horizontal="center" vertical="center"/>
    </xf>
    <xf numFmtId="43" fontId="15" fillId="0" borderId="22" xfId="1" applyFont="1" applyFill="1" applyBorder="1" applyAlignment="1">
      <alignment horizontal="center" vertical="center"/>
    </xf>
    <xf numFmtId="43" fontId="15" fillId="0" borderId="16" xfId="1" applyFont="1" applyFill="1" applyBorder="1" applyAlignment="1">
      <alignment horizontal="center" vertical="center"/>
    </xf>
    <xf numFmtId="43" fontId="15" fillId="0" borderId="35" xfId="1" applyFont="1" applyFill="1" applyBorder="1" applyAlignment="1">
      <alignment horizontal="center" vertical="center"/>
    </xf>
    <xf numFmtId="43" fontId="15" fillId="0" borderId="55" xfId="1" applyFont="1" applyFill="1" applyBorder="1" applyAlignment="1">
      <alignment horizontal="center" vertical="center"/>
    </xf>
    <xf numFmtId="43" fontId="15" fillId="0" borderId="21" xfId="1" applyFont="1" applyFill="1" applyBorder="1" applyAlignment="1">
      <alignment horizontal="center" vertical="center"/>
    </xf>
    <xf numFmtId="43" fontId="15" fillId="0" borderId="11" xfId="1" applyFont="1" applyFill="1" applyBorder="1" applyAlignment="1">
      <alignment horizontal="center" vertical="center"/>
    </xf>
    <xf numFmtId="43" fontId="15" fillId="0" borderId="23" xfId="1" applyFont="1" applyFill="1" applyBorder="1" applyAlignment="1">
      <alignment horizontal="center" vertical="center"/>
    </xf>
    <xf numFmtId="43" fontId="15" fillId="0" borderId="20" xfId="1" applyFont="1" applyFill="1" applyBorder="1" applyAlignment="1">
      <alignment horizontal="center" vertical="center"/>
    </xf>
    <xf numFmtId="49" fontId="15" fillId="0" borderId="22" xfId="2" applyNumberFormat="1" applyFont="1" applyBorder="1" applyAlignment="1">
      <alignment horizontal="left" vertical="center"/>
    </xf>
    <xf numFmtId="49" fontId="15" fillId="0" borderId="16" xfId="2" applyNumberFormat="1" applyFont="1" applyBorder="1" applyAlignment="1">
      <alignment horizontal="left" vertical="center"/>
    </xf>
    <xf numFmtId="0" fontId="15" fillId="0" borderId="10" xfId="5" applyFont="1" applyBorder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21" fillId="0" borderId="0" xfId="5" applyFont="1" applyAlignment="1">
      <alignment horizontal="left" vertical="center"/>
    </xf>
    <xf numFmtId="0" fontId="15" fillId="0" borderId="0" xfId="5" applyFont="1" applyAlignment="1">
      <alignment horizontal="left"/>
    </xf>
    <xf numFmtId="0" fontId="18" fillId="0" borderId="0" xfId="5" applyFont="1" applyAlignment="1">
      <alignment horizontal="center" vertical="center"/>
    </xf>
    <xf numFmtId="0" fontId="16" fillId="0" borderId="35" xfId="5" applyFont="1" applyBorder="1" applyAlignment="1">
      <alignment horizontal="left" vertical="center"/>
    </xf>
    <xf numFmtId="0" fontId="16" fillId="0" borderId="55" xfId="5" applyFont="1" applyBorder="1" applyAlignment="1">
      <alignment horizontal="left" vertical="center"/>
    </xf>
    <xf numFmtId="0" fontId="16" fillId="0" borderId="23" xfId="5" applyFont="1" applyBorder="1" applyAlignment="1">
      <alignment horizontal="left" vertical="center"/>
    </xf>
    <xf numFmtId="49" fontId="15" fillId="0" borderId="21" xfId="2" applyNumberFormat="1" applyFont="1" applyBorder="1" applyAlignment="1">
      <alignment horizontal="center" vertical="center"/>
    </xf>
    <xf numFmtId="49" fontId="15" fillId="0" borderId="11" xfId="2" applyNumberFormat="1" applyFont="1" applyBorder="1" applyAlignment="1">
      <alignment horizontal="center" vertical="center"/>
    </xf>
    <xf numFmtId="0" fontId="16" fillId="0" borderId="35" xfId="5" applyFont="1" applyBorder="1" applyAlignment="1">
      <alignment horizontal="center" vertical="center"/>
    </xf>
    <xf numFmtId="0" fontId="16" fillId="0" borderId="23" xfId="5" applyFont="1" applyBorder="1" applyAlignment="1">
      <alignment horizontal="center" vertical="center"/>
    </xf>
    <xf numFmtId="0" fontId="16" fillId="0" borderId="55" xfId="5" applyFont="1" applyBorder="1" applyAlignment="1">
      <alignment horizontal="center" vertical="center"/>
    </xf>
    <xf numFmtId="191" fontId="15" fillId="0" borderId="21" xfId="5" applyNumberFormat="1" applyFont="1" applyBorder="1" applyAlignment="1">
      <alignment horizontal="center" vertical="center"/>
    </xf>
    <xf numFmtId="0" fontId="21" fillId="0" borderId="0" xfId="5" applyFont="1" applyAlignment="1">
      <alignment horizontal="center" vertical="center"/>
    </xf>
    <xf numFmtId="0" fontId="15" fillId="0" borderId="11" xfId="5" applyFont="1" applyBorder="1" applyAlignment="1">
      <alignment horizontal="center" vertical="center"/>
    </xf>
    <xf numFmtId="49" fontId="15" fillId="0" borderId="11" xfId="2" quotePrefix="1" applyNumberFormat="1" applyFont="1" applyBorder="1" applyAlignment="1">
      <alignment vertical="center"/>
    </xf>
    <xf numFmtId="49" fontId="15" fillId="0" borderId="11" xfId="2" applyNumberFormat="1" applyFont="1" applyBorder="1" applyAlignment="1">
      <alignment vertical="center"/>
    </xf>
    <xf numFmtId="49" fontId="15" fillId="0" borderId="20" xfId="2" applyNumberFormat="1" applyFont="1" applyBorder="1" applyAlignment="1">
      <alignment vertical="center"/>
    </xf>
    <xf numFmtId="43" fontId="15" fillId="0" borderId="21" xfId="5" applyNumberFormat="1" applyFont="1" applyBorder="1" applyAlignment="1">
      <alignment horizontal="center" vertical="center"/>
    </xf>
    <xf numFmtId="43" fontId="15" fillId="0" borderId="11" xfId="5" applyNumberFormat="1" applyFont="1" applyBorder="1" applyAlignment="1">
      <alignment horizontal="center" vertical="center"/>
    </xf>
    <xf numFmtId="43" fontId="15" fillId="0" borderId="20" xfId="5" applyNumberFormat="1" applyFont="1" applyBorder="1" applyAlignment="1">
      <alignment horizontal="center" vertical="center"/>
    </xf>
    <xf numFmtId="43" fontId="15" fillId="0" borderId="21" xfId="2" applyNumberFormat="1" applyFont="1" applyBorder="1" applyAlignment="1">
      <alignment horizontal="center" vertical="center"/>
    </xf>
    <xf numFmtId="43" fontId="15" fillId="0" borderId="11" xfId="2" applyNumberFormat="1" applyFont="1" applyBorder="1" applyAlignment="1">
      <alignment horizontal="center" vertical="center"/>
    </xf>
    <xf numFmtId="43" fontId="15" fillId="0" borderId="20" xfId="2" applyNumberFormat="1" applyFont="1" applyBorder="1" applyAlignment="1">
      <alignment horizontal="center" vertical="center"/>
    </xf>
    <xf numFmtId="43" fontId="15" fillId="0" borderId="21" xfId="1" applyFont="1" applyFill="1" applyBorder="1" applyAlignment="1" applyProtection="1">
      <alignment horizontal="center" vertical="center"/>
    </xf>
    <xf numFmtId="43" fontId="15" fillId="0" borderId="20" xfId="1" applyFont="1" applyFill="1" applyBorder="1" applyAlignment="1" applyProtection="1">
      <alignment horizontal="center" vertical="center"/>
    </xf>
    <xf numFmtId="0" fontId="15" fillId="0" borderId="11" xfId="5" quotePrefix="1" applyFont="1" applyBorder="1" applyAlignment="1">
      <alignment vertical="center"/>
    </xf>
    <xf numFmtId="0" fontId="15" fillId="0" borderId="11" xfId="5" applyFont="1" applyBorder="1" applyAlignment="1">
      <alignment vertical="center"/>
    </xf>
    <xf numFmtId="0" fontId="15" fillId="0" borderId="20" xfId="5" applyFont="1" applyBorder="1" applyAlignment="1">
      <alignment vertical="center"/>
    </xf>
    <xf numFmtId="0" fontId="77" fillId="0" borderId="21" xfId="5" applyFont="1" applyBorder="1" applyAlignment="1">
      <alignment horizontal="left" vertical="center"/>
    </xf>
    <xf numFmtId="0" fontId="77" fillId="0" borderId="11" xfId="5" applyFont="1" applyBorder="1" applyAlignment="1">
      <alignment horizontal="left" vertical="center"/>
    </xf>
    <xf numFmtId="0" fontId="77" fillId="0" borderId="20" xfId="5" applyFont="1" applyBorder="1" applyAlignment="1">
      <alignment horizontal="left" vertical="center"/>
    </xf>
    <xf numFmtId="0" fontId="14" fillId="0" borderId="21" xfId="5" applyFont="1" applyBorder="1" applyAlignment="1">
      <alignment horizontal="left" vertical="center"/>
    </xf>
    <xf numFmtId="0" fontId="14" fillId="0" borderId="11" xfId="5" applyFont="1" applyBorder="1" applyAlignment="1">
      <alignment horizontal="left" vertical="center"/>
    </xf>
    <xf numFmtId="0" fontId="14" fillId="0" borderId="20" xfId="5" applyFont="1" applyBorder="1" applyAlignment="1">
      <alignment horizontal="left" vertical="center"/>
    </xf>
    <xf numFmtId="0" fontId="14" fillId="0" borderId="15" xfId="5" applyFont="1" applyBorder="1" applyAlignment="1">
      <alignment horizontal="left" vertical="center"/>
    </xf>
    <xf numFmtId="0" fontId="14" fillId="0" borderId="22" xfId="5" applyFont="1" applyBorder="1" applyAlignment="1">
      <alignment horizontal="left" vertical="center"/>
    </xf>
    <xf numFmtId="0" fontId="14" fillId="0" borderId="16" xfId="5" applyFont="1" applyBorder="1" applyAlignment="1">
      <alignment horizontal="left" vertical="center"/>
    </xf>
    <xf numFmtId="0" fontId="14" fillId="0" borderId="15" xfId="5" applyFont="1" applyBorder="1" applyAlignment="1">
      <alignment horizontal="center" vertical="center"/>
    </xf>
    <xf numFmtId="0" fontId="14" fillId="0" borderId="22" xfId="5" applyFont="1" applyBorder="1" applyAlignment="1">
      <alignment horizontal="center" vertical="center"/>
    </xf>
    <xf numFmtId="0" fontId="14" fillId="0" borderId="16" xfId="5" applyFont="1" applyBorder="1" applyAlignment="1">
      <alignment horizontal="center" vertical="center"/>
    </xf>
    <xf numFmtId="187" fontId="16" fillId="0" borderId="33" xfId="5" applyNumberFormat="1" applyFont="1" applyBorder="1" applyAlignment="1">
      <alignment horizontal="center" vertical="center"/>
    </xf>
    <xf numFmtId="187" fontId="16" fillId="0" borderId="54" xfId="5" applyNumberFormat="1" applyFont="1" applyBorder="1" applyAlignment="1">
      <alignment horizontal="center" vertical="center"/>
    </xf>
    <xf numFmtId="187" fontId="16" fillId="0" borderId="34" xfId="5" applyNumberFormat="1" applyFont="1" applyBorder="1" applyAlignment="1">
      <alignment horizontal="center" vertical="center"/>
    </xf>
    <xf numFmtId="0" fontId="15" fillId="0" borderId="22" xfId="5" applyFont="1" applyBorder="1" applyAlignment="1">
      <alignment horizontal="center" vertical="center"/>
    </xf>
    <xf numFmtId="49" fontId="15" fillId="0" borderId="11" xfId="2" quotePrefix="1" applyNumberFormat="1" applyFont="1" applyBorder="1" applyAlignment="1">
      <alignment horizontal="left" vertical="center"/>
    </xf>
    <xf numFmtId="49" fontId="15" fillId="0" borderId="20" xfId="2" quotePrefix="1" applyNumberFormat="1" applyFont="1" applyBorder="1" applyAlignment="1">
      <alignment horizontal="left" vertical="center"/>
    </xf>
    <xf numFmtId="191" fontId="15" fillId="0" borderId="20" xfId="5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right" vertical="center"/>
    </xf>
    <xf numFmtId="0" fontId="16" fillId="0" borderId="66" xfId="0" applyFont="1" applyBorder="1" applyAlignment="1">
      <alignment horizontal="center" vertical="center"/>
    </xf>
    <xf numFmtId="0" fontId="16" fillId="0" borderId="65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6" fillId="0" borderId="93" xfId="0" applyFont="1" applyBorder="1" applyAlignment="1">
      <alignment horizontal="center" vertical="center"/>
    </xf>
    <xf numFmtId="43" fontId="16" fillId="0" borderId="93" xfId="1" applyFont="1" applyFill="1" applyBorder="1" applyAlignment="1" applyProtection="1">
      <alignment horizontal="center" vertical="center"/>
    </xf>
    <xf numFmtId="43" fontId="16" fillId="0" borderId="4" xfId="1" applyFont="1" applyFill="1" applyBorder="1" applyAlignment="1" applyProtection="1">
      <alignment horizontal="center" vertical="center"/>
    </xf>
    <xf numFmtId="0" fontId="16" fillId="0" borderId="91" xfId="0" applyFont="1" applyBorder="1" applyAlignment="1">
      <alignment horizontal="center" vertical="center"/>
    </xf>
    <xf numFmtId="0" fontId="16" fillId="0" borderId="92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43" fontId="16" fillId="0" borderId="85" xfId="1" applyFont="1" applyFill="1" applyBorder="1" applyAlignment="1" applyProtection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98" xfId="0" applyFont="1" applyBorder="1" applyAlignment="1">
      <alignment horizontal="center" vertical="center"/>
    </xf>
    <xf numFmtId="43" fontId="16" fillId="0" borderId="98" xfId="1" applyFont="1" applyFill="1" applyBorder="1" applyAlignment="1" applyProtection="1">
      <alignment horizontal="center" vertical="center"/>
    </xf>
    <xf numFmtId="0" fontId="16" fillId="0" borderId="97" xfId="0" applyFont="1" applyBorder="1" applyAlignment="1">
      <alignment horizontal="center" vertical="center"/>
    </xf>
    <xf numFmtId="43" fontId="16" fillId="0" borderId="70" xfId="1" applyFont="1" applyFill="1" applyBorder="1" applyAlignment="1" applyProtection="1">
      <alignment horizontal="center" vertical="center"/>
    </xf>
    <xf numFmtId="0" fontId="93" fillId="0" borderId="0" xfId="0" applyFont="1" applyAlignment="1">
      <alignment horizontal="center" vertical="center"/>
    </xf>
    <xf numFmtId="0" fontId="86" fillId="0" borderId="11" xfId="0" applyFont="1" applyBorder="1" applyAlignment="1">
      <alignment horizontal="left" vertical="center"/>
    </xf>
    <xf numFmtId="0" fontId="86" fillId="0" borderId="7" xfId="0" applyFont="1" applyBorder="1" applyAlignment="1">
      <alignment horizontal="right" vertical="center"/>
    </xf>
    <xf numFmtId="0" fontId="85" fillId="0" borderId="70" xfId="0" applyFont="1" applyBorder="1" applyAlignment="1">
      <alignment horizontal="center" vertical="center"/>
    </xf>
    <xf numFmtId="0" fontId="85" fillId="0" borderId="4" xfId="0" applyFont="1" applyBorder="1" applyAlignment="1">
      <alignment horizontal="center" vertical="center"/>
    </xf>
    <xf numFmtId="43" fontId="85" fillId="0" borderId="70" xfId="1" applyFont="1" applyFill="1" applyBorder="1" applyAlignment="1" applyProtection="1">
      <alignment horizontal="center" vertical="center"/>
    </xf>
    <xf numFmtId="43" fontId="85" fillId="0" borderId="4" xfId="1" applyFont="1" applyFill="1" applyBorder="1" applyAlignment="1" applyProtection="1">
      <alignment horizontal="center" vertical="center"/>
    </xf>
    <xf numFmtId="0" fontId="85" fillId="0" borderId="66" xfId="0" applyFont="1" applyBorder="1" applyAlignment="1">
      <alignment horizontal="center" vertical="center"/>
    </xf>
    <xf numFmtId="0" fontId="85" fillId="0" borderId="65" xfId="0" applyFont="1" applyBorder="1" applyAlignment="1">
      <alignment horizontal="center" vertical="center"/>
    </xf>
    <xf numFmtId="0" fontId="16" fillId="0" borderId="54" xfId="5" applyFont="1" applyBorder="1" applyAlignment="1">
      <alignment horizontal="center" vertical="top"/>
    </xf>
    <xf numFmtId="0" fontId="16" fillId="0" borderId="34" xfId="5" applyFont="1" applyBorder="1" applyAlignment="1">
      <alignment horizontal="center" vertical="top"/>
    </xf>
    <xf numFmtId="0" fontId="16" fillId="0" borderId="35" xfId="5" applyFont="1" applyBorder="1" applyAlignment="1">
      <alignment horizontal="center" vertical="top"/>
    </xf>
    <xf numFmtId="0" fontId="16" fillId="0" borderId="23" xfId="5" applyFont="1" applyBorder="1" applyAlignment="1">
      <alignment horizontal="center" vertical="top"/>
    </xf>
    <xf numFmtId="0" fontId="16" fillId="0" borderId="55" xfId="5" applyFont="1" applyBorder="1" applyAlignment="1">
      <alignment horizontal="center" vertical="top"/>
    </xf>
    <xf numFmtId="0" fontId="16" fillId="0" borderId="33" xfId="5" applyFont="1" applyBorder="1" applyAlignment="1">
      <alignment horizontal="center" vertical="top"/>
    </xf>
    <xf numFmtId="4" fontId="16" fillId="0" borderId="55" xfId="5" applyNumberFormat="1" applyFont="1" applyBorder="1" applyAlignment="1">
      <alignment horizontal="center" vertical="top"/>
    </xf>
    <xf numFmtId="4" fontId="16" fillId="0" borderId="23" xfId="5" applyNumberFormat="1" applyFont="1" applyBorder="1" applyAlignment="1">
      <alignment horizontal="center" vertical="top"/>
    </xf>
    <xf numFmtId="0" fontId="16" fillId="0" borderId="22" xfId="5" applyFont="1" applyBorder="1" applyAlignment="1">
      <alignment horizontal="center" vertical="top"/>
    </xf>
    <xf numFmtId="0" fontId="15" fillId="0" borderId="22" xfId="5" applyFont="1" applyBorder="1" applyAlignment="1">
      <alignment horizontal="right" vertical="top"/>
    </xf>
    <xf numFmtId="0" fontId="15" fillId="0" borderId="11" xfId="5" applyFont="1" applyBorder="1" applyAlignment="1">
      <alignment horizontal="center" vertical="top"/>
    </xf>
    <xf numFmtId="0" fontId="15" fillId="0" borderId="20" xfId="5" applyFont="1" applyBorder="1" applyAlignment="1">
      <alignment horizontal="center" vertical="top"/>
    </xf>
    <xf numFmtId="0" fontId="15" fillId="0" borderId="21" xfId="5" applyFont="1" applyBorder="1" applyAlignment="1">
      <alignment horizontal="center" vertical="top"/>
    </xf>
    <xf numFmtId="0" fontId="15" fillId="0" borderId="21" xfId="5" applyFont="1" applyBorder="1" applyAlignment="1">
      <alignment horizontal="left" vertical="top"/>
    </xf>
    <xf numFmtId="0" fontId="15" fillId="0" borderId="11" xfId="5" applyFont="1" applyBorder="1" applyAlignment="1">
      <alignment horizontal="left" vertical="top"/>
    </xf>
    <xf numFmtId="0" fontId="15" fillId="0" borderId="20" xfId="5" applyFont="1" applyBorder="1" applyAlignment="1">
      <alignment horizontal="left" vertical="top"/>
    </xf>
    <xf numFmtId="43" fontId="15" fillId="0" borderId="11" xfId="1" applyFont="1" applyFill="1" applyBorder="1" applyAlignment="1">
      <alignment horizontal="center" vertical="top"/>
    </xf>
    <xf numFmtId="43" fontId="15" fillId="0" borderId="20" xfId="1" applyFont="1" applyFill="1" applyBorder="1" applyAlignment="1">
      <alignment horizontal="center" vertical="top"/>
    </xf>
    <xf numFmtId="9" fontId="15" fillId="0" borderId="21" xfId="308" applyFont="1" applyFill="1" applyBorder="1" applyAlignment="1">
      <alignment horizontal="center" vertical="top"/>
    </xf>
    <xf numFmtId="9" fontId="15" fillId="0" borderId="11" xfId="308" applyFont="1" applyFill="1" applyBorder="1" applyAlignment="1">
      <alignment horizontal="center" vertical="top"/>
    </xf>
    <xf numFmtId="9" fontId="15" fillId="0" borderId="20" xfId="308" applyFont="1" applyFill="1" applyBorder="1" applyAlignment="1">
      <alignment horizontal="center" vertical="top"/>
    </xf>
    <xf numFmtId="43" fontId="15" fillId="0" borderId="21" xfId="1" applyFont="1" applyFill="1" applyBorder="1" applyAlignment="1">
      <alignment horizontal="center" vertical="top"/>
    </xf>
    <xf numFmtId="0" fontId="15" fillId="0" borderId="0" xfId="5" applyFont="1" applyAlignment="1">
      <alignment horizontal="center" vertical="top"/>
    </xf>
    <xf numFmtId="9" fontId="15" fillId="0" borderId="15" xfId="308" applyFont="1" applyFill="1" applyBorder="1" applyAlignment="1">
      <alignment horizontal="center" vertical="top"/>
    </xf>
    <xf numFmtId="9" fontId="15" fillId="0" borderId="22" xfId="308" applyFont="1" applyFill="1" applyBorder="1" applyAlignment="1">
      <alignment horizontal="center" vertical="top"/>
    </xf>
    <xf numFmtId="9" fontId="15" fillId="0" borderId="16" xfId="308" applyFont="1" applyFill="1" applyBorder="1" applyAlignment="1">
      <alignment horizontal="center" vertical="top"/>
    </xf>
    <xf numFmtId="0" fontId="16" fillId="0" borderId="32" xfId="5" applyFont="1" applyBorder="1" applyAlignment="1">
      <alignment horizontal="right" vertical="top"/>
    </xf>
    <xf numFmtId="0" fontId="16" fillId="0" borderId="0" xfId="5" applyFont="1" applyAlignment="1">
      <alignment horizontal="right" vertical="top"/>
    </xf>
    <xf numFmtId="43" fontId="16" fillId="0" borderId="33" xfId="1" applyFont="1" applyFill="1" applyBorder="1" applyAlignment="1">
      <alignment horizontal="center" vertical="top"/>
    </xf>
    <xf numFmtId="43" fontId="16" fillId="0" borderId="54" xfId="1" applyFont="1" applyFill="1" applyBorder="1" applyAlignment="1">
      <alignment horizontal="center" vertical="top"/>
    </xf>
    <xf numFmtId="43" fontId="16" fillId="0" borderId="34" xfId="1" applyFont="1" applyFill="1" applyBorder="1" applyAlignment="1">
      <alignment horizontal="center" vertical="top"/>
    </xf>
    <xf numFmtId="0" fontId="16" fillId="0" borderId="36" xfId="5" applyFont="1" applyBorder="1" applyAlignment="1">
      <alignment horizontal="center" vertical="top"/>
    </xf>
    <xf numFmtId="0" fontId="16" fillId="0" borderId="32" xfId="5" applyFont="1" applyBorder="1" applyAlignment="1">
      <alignment horizontal="center" vertical="top"/>
    </xf>
    <xf numFmtId="49" fontId="78" fillId="0" borderId="0" xfId="4" applyNumberFormat="1" applyFont="1" applyAlignment="1">
      <alignment horizontal="center" vertical="top"/>
    </xf>
    <xf numFmtId="43" fontId="15" fillId="0" borderId="29" xfId="1" applyFont="1" applyFill="1" applyBorder="1" applyAlignment="1" applyProtection="1">
      <alignment horizontal="center" vertical="center"/>
    </xf>
    <xf numFmtId="43" fontId="15" fillId="0" borderId="51" xfId="1" applyFont="1" applyFill="1" applyBorder="1" applyAlignment="1" applyProtection="1">
      <alignment horizontal="center" vertical="center"/>
    </xf>
    <xf numFmtId="49" fontId="16" fillId="0" borderId="19" xfId="0" quotePrefix="1" applyNumberFormat="1" applyFont="1" applyBorder="1" applyAlignment="1">
      <alignment horizontal="center" vertical="center"/>
    </xf>
    <xf numFmtId="49" fontId="16" fillId="0" borderId="71" xfId="0" quotePrefix="1" applyNumberFormat="1" applyFont="1" applyBorder="1" applyAlignment="1">
      <alignment horizontal="center" vertical="center"/>
    </xf>
    <xf numFmtId="49" fontId="16" fillId="0" borderId="56" xfId="0" quotePrefix="1" applyNumberFormat="1" applyFont="1" applyBorder="1" applyAlignment="1">
      <alignment horizontal="center" vertical="center"/>
    </xf>
    <xf numFmtId="43" fontId="16" fillId="0" borderId="19" xfId="1" applyFont="1" applyFill="1" applyBorder="1" applyAlignment="1" applyProtection="1">
      <alignment horizontal="center" vertical="center"/>
    </xf>
    <xf numFmtId="43" fontId="16" fillId="0" borderId="56" xfId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67" xfId="0" applyFont="1" applyBorder="1" applyAlignment="1">
      <alignment horizontal="center" vertical="center"/>
    </xf>
    <xf numFmtId="0" fontId="16" fillId="0" borderId="68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7" fillId="0" borderId="0" xfId="5" applyFont="1" applyAlignment="1">
      <alignment horizontal="center" vertical="top"/>
    </xf>
    <xf numFmtId="0" fontId="18" fillId="0" borderId="0" xfId="164" applyFont="1" applyAlignment="1">
      <alignment horizontal="center" vertical="top"/>
    </xf>
    <xf numFmtId="0" fontId="15" fillId="0" borderId="10" xfId="5" applyFont="1" applyBorder="1" applyAlignment="1">
      <alignment horizontal="left" vertical="top"/>
    </xf>
    <xf numFmtId="0" fontId="15" fillId="0" borderId="35" xfId="5" applyFont="1" applyBorder="1" applyAlignment="1">
      <alignment horizontal="center" vertical="top"/>
    </xf>
    <xf numFmtId="0" fontId="15" fillId="0" borderId="23" xfId="5" applyFont="1" applyBorder="1" applyAlignment="1">
      <alignment horizontal="center" vertical="top"/>
    </xf>
    <xf numFmtId="0" fontId="15" fillId="0" borderId="35" xfId="5" applyFont="1" applyBorder="1" applyAlignment="1">
      <alignment horizontal="left" vertical="top"/>
    </xf>
    <xf numFmtId="0" fontId="15" fillId="0" borderId="55" xfId="5" applyFont="1" applyBorder="1" applyAlignment="1">
      <alignment horizontal="left" vertical="top"/>
    </xf>
    <xf numFmtId="0" fontId="15" fillId="0" borderId="23" xfId="5" applyFont="1" applyBorder="1" applyAlignment="1">
      <alignment horizontal="left" vertical="top"/>
    </xf>
    <xf numFmtId="4" fontId="15" fillId="0" borderId="35" xfId="5" applyNumberFormat="1" applyFont="1" applyBorder="1" applyAlignment="1">
      <alignment horizontal="center" vertical="top"/>
    </xf>
    <xf numFmtId="4" fontId="15" fillId="0" borderId="55" xfId="5" applyNumberFormat="1" applyFont="1" applyBorder="1" applyAlignment="1">
      <alignment horizontal="center" vertical="top"/>
    </xf>
    <xf numFmtId="4" fontId="15" fillId="0" borderId="23" xfId="5" applyNumberFormat="1" applyFont="1" applyBorder="1" applyAlignment="1">
      <alignment horizontal="center" vertical="top"/>
    </xf>
    <xf numFmtId="4" fontId="15" fillId="0" borderId="21" xfId="5" applyNumberFormat="1" applyFont="1" applyBorder="1" applyAlignment="1">
      <alignment horizontal="center" vertical="top"/>
    </xf>
    <xf numFmtId="4" fontId="15" fillId="0" borderId="11" xfId="5" applyNumberFormat="1" applyFont="1" applyBorder="1" applyAlignment="1">
      <alignment horizontal="center" vertical="top"/>
    </xf>
    <xf numFmtId="4" fontId="15" fillId="0" borderId="20" xfId="5" applyNumberFormat="1" applyFont="1" applyBorder="1" applyAlignment="1">
      <alignment horizontal="center" vertical="top"/>
    </xf>
    <xf numFmtId="0" fontId="15" fillId="0" borderId="15" xfId="5" applyFont="1" applyBorder="1" applyAlignment="1">
      <alignment horizontal="left" vertical="top"/>
    </xf>
    <xf numFmtId="0" fontId="15" fillId="0" borderId="22" xfId="5" applyFont="1" applyBorder="1" applyAlignment="1">
      <alignment horizontal="left" vertical="top"/>
    </xf>
    <xf numFmtId="0" fontId="15" fillId="0" borderId="16" xfId="5" applyFont="1" applyBorder="1" applyAlignment="1">
      <alignment horizontal="left" vertical="top"/>
    </xf>
    <xf numFmtId="4" fontId="16" fillId="0" borderId="12" xfId="5" applyNumberFormat="1" applyFont="1" applyBorder="1" applyAlignment="1">
      <alignment horizontal="center" vertical="top"/>
    </xf>
    <xf numFmtId="9" fontId="16" fillId="0" borderId="12" xfId="308" applyFont="1" applyFill="1" applyBorder="1" applyAlignment="1">
      <alignment horizontal="center" vertical="top"/>
    </xf>
    <xf numFmtId="4" fontId="15" fillId="0" borderId="12" xfId="5" applyNumberFormat="1" applyFont="1" applyBorder="1" applyAlignment="1">
      <alignment horizontal="center" vertical="top"/>
    </xf>
  </cellXfs>
  <cellStyles count="3024">
    <cellStyle name=",;F'KOIT[[WAAHK" xfId="6"/>
    <cellStyle name="?? [0.00]_????" xfId="7"/>
    <cellStyle name="?? [0]_PERSONAL" xfId="8"/>
    <cellStyle name="???? [0.00]_????" xfId="9"/>
    <cellStyle name="??????[0]_PERSONAL" xfId="10"/>
    <cellStyle name="??????PERSONAL" xfId="11"/>
    <cellStyle name="?????[0]_PERSONAL" xfId="12"/>
    <cellStyle name="?????PERSONAL" xfId="13"/>
    <cellStyle name="?????PERSONAL 2" xfId="208"/>
    <cellStyle name="????_????" xfId="14"/>
    <cellStyle name="???[0]_PERSONAL" xfId="15"/>
    <cellStyle name="???_PERSONAL" xfId="16"/>
    <cellStyle name="??_??" xfId="17"/>
    <cellStyle name="?@??laroux" xfId="18"/>
    <cellStyle name="_5128-A-ET5201" xfId="445"/>
    <cellStyle name="_5128-A-ET5201-ตัดลด" xfId="446"/>
    <cellStyle name="_5128-A-ET5201-ส่งงาน" xfId="447"/>
    <cellStyle name="=C:\WINDOWS\SYSTEM32\COMMAND.COM" xfId="19"/>
    <cellStyle name="20% - Accent1 2" xfId="448"/>
    <cellStyle name="20% - Accent2 2" xfId="449"/>
    <cellStyle name="20% - Accent3 2" xfId="450"/>
    <cellStyle name="20% - Accent4 2" xfId="451"/>
    <cellStyle name="20% - Accent5 2" xfId="452"/>
    <cellStyle name="20% - Accent6 2" xfId="453"/>
    <cellStyle name="20% - ส่วนที่ถูกเน้น1" xfId="74"/>
    <cellStyle name="20% - ส่วนที่ถูกเน้น1 2" xfId="75"/>
    <cellStyle name="20% - ส่วนที่ถูกเน้น1 2 2" xfId="454"/>
    <cellStyle name="20% - ส่วนที่ถูกเน้น1 3" xfId="76"/>
    <cellStyle name="20% - ส่วนที่ถูกเน้น2" xfId="77"/>
    <cellStyle name="20% - ส่วนที่ถูกเน้น2 2" xfId="78"/>
    <cellStyle name="20% - ส่วนที่ถูกเน้น2 2 2" xfId="455"/>
    <cellStyle name="20% - ส่วนที่ถูกเน้น2 3" xfId="79"/>
    <cellStyle name="20% - ส่วนที่ถูกเน้น3" xfId="80"/>
    <cellStyle name="20% - ส่วนที่ถูกเน้น3 2" xfId="81"/>
    <cellStyle name="20% - ส่วนที่ถูกเน้น3 2 2" xfId="456"/>
    <cellStyle name="20% - ส่วนที่ถูกเน้น3 3" xfId="82"/>
    <cellStyle name="20% - ส่วนที่ถูกเน้น4" xfId="83"/>
    <cellStyle name="20% - ส่วนที่ถูกเน้น4 2" xfId="84"/>
    <cellStyle name="20% - ส่วนที่ถูกเน้น4 2 2" xfId="457"/>
    <cellStyle name="20% - ส่วนที่ถูกเน้น4 3" xfId="85"/>
    <cellStyle name="20% - ส่วนที่ถูกเน้น5" xfId="86"/>
    <cellStyle name="20% - ส่วนที่ถูกเน้น5 2" xfId="87"/>
    <cellStyle name="20% - ส่วนที่ถูกเน้น5 2 2" xfId="458"/>
    <cellStyle name="20% - ส่วนที่ถูกเน้น5 3" xfId="88"/>
    <cellStyle name="20% - ส่วนที่ถูกเน้น6" xfId="89"/>
    <cellStyle name="20% - ส่วนที่ถูกเน้น6 2" xfId="90"/>
    <cellStyle name="20% - ส่วนที่ถูกเน้น6 2 2" xfId="459"/>
    <cellStyle name="20% - ส่วนที่ถูกเน้น6 3" xfId="91"/>
    <cellStyle name="40% - Accent1 2" xfId="460"/>
    <cellStyle name="40% - Accent2 2" xfId="461"/>
    <cellStyle name="40% - Accent3 2" xfId="462"/>
    <cellStyle name="40% - Accent4 2" xfId="463"/>
    <cellStyle name="40% - Accent5 2" xfId="464"/>
    <cellStyle name="40% - Accent6 2" xfId="465"/>
    <cellStyle name="40% - ส่วนที่ถูกเน้น1" xfId="92"/>
    <cellStyle name="40% - ส่วนที่ถูกเน้น1 2" xfId="93"/>
    <cellStyle name="40% - ส่วนที่ถูกเน้น1 2 2" xfId="466"/>
    <cellStyle name="40% - ส่วนที่ถูกเน้น1 3" xfId="94"/>
    <cellStyle name="40% - ส่วนที่ถูกเน้น2" xfId="95"/>
    <cellStyle name="40% - ส่วนที่ถูกเน้น2 2" xfId="96"/>
    <cellStyle name="40% - ส่วนที่ถูกเน้น2 2 2" xfId="467"/>
    <cellStyle name="40% - ส่วนที่ถูกเน้น2 3" xfId="97"/>
    <cellStyle name="40% - ส่วนที่ถูกเน้น3" xfId="98"/>
    <cellStyle name="40% - ส่วนที่ถูกเน้น3 2" xfId="99"/>
    <cellStyle name="40% - ส่วนที่ถูกเน้น3 2 2" xfId="468"/>
    <cellStyle name="40% - ส่วนที่ถูกเน้น3 3" xfId="100"/>
    <cellStyle name="40% - ส่วนที่ถูกเน้น4" xfId="101"/>
    <cellStyle name="40% - ส่วนที่ถูกเน้น4 2" xfId="102"/>
    <cellStyle name="40% - ส่วนที่ถูกเน้น4 2 2" xfId="469"/>
    <cellStyle name="40% - ส่วนที่ถูกเน้น4 3" xfId="103"/>
    <cellStyle name="40% - ส่วนที่ถูกเน้น5" xfId="104"/>
    <cellStyle name="40% - ส่วนที่ถูกเน้น5 2" xfId="105"/>
    <cellStyle name="40% - ส่วนที่ถูกเน้น5 2 2" xfId="470"/>
    <cellStyle name="40% - ส่วนที่ถูกเน้น5 3" xfId="106"/>
    <cellStyle name="40% - ส่วนที่ถูกเน้น6" xfId="107"/>
    <cellStyle name="40% - ส่วนที่ถูกเน้น6 2" xfId="108"/>
    <cellStyle name="40% - ส่วนที่ถูกเน้น6 2 2" xfId="471"/>
    <cellStyle name="40% - ส่วนที่ถูกเน้น6 3" xfId="109"/>
    <cellStyle name="60% - Accent1 2" xfId="472"/>
    <cellStyle name="60% - Accent2 2" xfId="473"/>
    <cellStyle name="60% - Accent3 2" xfId="474"/>
    <cellStyle name="60% - Accent4 2" xfId="475"/>
    <cellStyle name="60% - Accent5 2" xfId="476"/>
    <cellStyle name="60% - Accent6 2" xfId="477"/>
    <cellStyle name="60% - ส่วนที่ถูกเน้น1" xfId="110"/>
    <cellStyle name="60% - ส่วนที่ถูกเน้น1 2" xfId="111"/>
    <cellStyle name="60% - ส่วนที่ถูกเน้น1 2 2" xfId="478"/>
    <cellStyle name="60% - ส่วนที่ถูกเน้น1 3" xfId="112"/>
    <cellStyle name="60% - ส่วนที่ถูกเน้น2" xfId="113"/>
    <cellStyle name="60% - ส่วนที่ถูกเน้น2 2" xfId="114"/>
    <cellStyle name="60% - ส่วนที่ถูกเน้น2 2 2" xfId="479"/>
    <cellStyle name="60% - ส่วนที่ถูกเน้น2 3" xfId="115"/>
    <cellStyle name="60% - ส่วนที่ถูกเน้น3" xfId="116"/>
    <cellStyle name="60% - ส่วนที่ถูกเน้น3 2" xfId="117"/>
    <cellStyle name="60% - ส่วนที่ถูกเน้น3 2 2" xfId="480"/>
    <cellStyle name="60% - ส่วนที่ถูกเน้น3 3" xfId="118"/>
    <cellStyle name="60% - ส่วนที่ถูกเน้น4" xfId="119"/>
    <cellStyle name="60% - ส่วนที่ถูกเน้น4 2" xfId="120"/>
    <cellStyle name="60% - ส่วนที่ถูกเน้น4 2 2" xfId="481"/>
    <cellStyle name="60% - ส่วนที่ถูกเน้น4 3" xfId="121"/>
    <cellStyle name="60% - ส่วนที่ถูกเน้น5" xfId="122"/>
    <cellStyle name="60% - ส่วนที่ถูกเน้น5 2" xfId="123"/>
    <cellStyle name="60% - ส่วนที่ถูกเน้น5 2 2" xfId="482"/>
    <cellStyle name="60% - ส่วนที่ถูกเน้น5 3" xfId="124"/>
    <cellStyle name="60% - ส่วนที่ถูกเน้น6" xfId="125"/>
    <cellStyle name="60% - ส่วนที่ถูกเน้น6 2" xfId="126"/>
    <cellStyle name="60% - ส่วนที่ถูกเน้น6 2 2" xfId="483"/>
    <cellStyle name="60% - ส่วนที่ถูกเน้น6 3" xfId="127"/>
    <cellStyle name="abc" xfId="20"/>
    <cellStyle name="abc 10" xfId="616"/>
    <cellStyle name="abc 11" xfId="617"/>
    <cellStyle name="abc 12" xfId="618"/>
    <cellStyle name="abc 13" xfId="619"/>
    <cellStyle name="abc 14" xfId="620"/>
    <cellStyle name="abc 15" xfId="621"/>
    <cellStyle name="abc 16" xfId="622"/>
    <cellStyle name="abc 17" xfId="623"/>
    <cellStyle name="abc 18" xfId="624"/>
    <cellStyle name="abc 19" xfId="625"/>
    <cellStyle name="abc 2" xfId="317"/>
    <cellStyle name="abc 2 10" xfId="626"/>
    <cellStyle name="abc 2 11" xfId="627"/>
    <cellStyle name="abc 2 12" xfId="628"/>
    <cellStyle name="abc 2 13" xfId="629"/>
    <cellStyle name="abc 2 14" xfId="630"/>
    <cellStyle name="abc 2 15" xfId="631"/>
    <cellStyle name="abc 2 16" xfId="632"/>
    <cellStyle name="abc 2 17" xfId="633"/>
    <cellStyle name="abc 2 18" xfId="634"/>
    <cellStyle name="abc 2 19" xfId="635"/>
    <cellStyle name="abc 2 2" xfId="636"/>
    <cellStyle name="abc 2 20" xfId="637"/>
    <cellStyle name="abc 2 21" xfId="638"/>
    <cellStyle name="abc 2 22" xfId="639"/>
    <cellStyle name="abc 2 3" xfId="640"/>
    <cellStyle name="abc 2 4" xfId="641"/>
    <cellStyle name="abc 2 5" xfId="642"/>
    <cellStyle name="abc 2 6" xfId="643"/>
    <cellStyle name="abc 2 7" xfId="644"/>
    <cellStyle name="abc 2 8" xfId="645"/>
    <cellStyle name="abc 2 9" xfId="646"/>
    <cellStyle name="abc 20" xfId="647"/>
    <cellStyle name="abc 21" xfId="648"/>
    <cellStyle name="abc 22" xfId="649"/>
    <cellStyle name="abc 23" xfId="650"/>
    <cellStyle name="abc 3" xfId="318"/>
    <cellStyle name="abc 3 10" xfId="651"/>
    <cellStyle name="abc 3 11" xfId="652"/>
    <cellStyle name="abc 3 12" xfId="653"/>
    <cellStyle name="abc 3 13" xfId="654"/>
    <cellStyle name="abc 3 14" xfId="655"/>
    <cellStyle name="abc 3 15" xfId="656"/>
    <cellStyle name="abc 3 16" xfId="657"/>
    <cellStyle name="abc 3 17" xfId="658"/>
    <cellStyle name="abc 3 18" xfId="659"/>
    <cellStyle name="abc 3 19" xfId="660"/>
    <cellStyle name="abc 3 2" xfId="661"/>
    <cellStyle name="abc 3 20" xfId="662"/>
    <cellStyle name="abc 3 21" xfId="663"/>
    <cellStyle name="abc 3 22" xfId="664"/>
    <cellStyle name="abc 3 3" xfId="665"/>
    <cellStyle name="abc 3 4" xfId="666"/>
    <cellStyle name="abc 3 5" xfId="667"/>
    <cellStyle name="abc 3 6" xfId="668"/>
    <cellStyle name="abc 3 7" xfId="669"/>
    <cellStyle name="abc 3 8" xfId="670"/>
    <cellStyle name="abc 3 9" xfId="671"/>
    <cellStyle name="abc 4" xfId="319"/>
    <cellStyle name="abc 4 10" xfId="672"/>
    <cellStyle name="abc 4 11" xfId="673"/>
    <cellStyle name="abc 4 12" xfId="674"/>
    <cellStyle name="abc 4 13" xfId="675"/>
    <cellStyle name="abc 4 14" xfId="676"/>
    <cellStyle name="abc 4 15" xfId="677"/>
    <cellStyle name="abc 4 16" xfId="678"/>
    <cellStyle name="abc 4 17" xfId="679"/>
    <cellStyle name="abc 4 18" xfId="680"/>
    <cellStyle name="abc 4 19" xfId="681"/>
    <cellStyle name="abc 4 2" xfId="682"/>
    <cellStyle name="abc 4 20" xfId="683"/>
    <cellStyle name="abc 4 21" xfId="684"/>
    <cellStyle name="abc 4 22" xfId="685"/>
    <cellStyle name="abc 4 3" xfId="686"/>
    <cellStyle name="abc 4 4" xfId="687"/>
    <cellStyle name="abc 4 5" xfId="688"/>
    <cellStyle name="abc 4 6" xfId="689"/>
    <cellStyle name="abc 4 7" xfId="690"/>
    <cellStyle name="abc 4 8" xfId="691"/>
    <cellStyle name="abc 4 9" xfId="692"/>
    <cellStyle name="abc 5" xfId="320"/>
    <cellStyle name="abc 5 10" xfId="693"/>
    <cellStyle name="abc 5 11" xfId="694"/>
    <cellStyle name="abc 5 12" xfId="695"/>
    <cellStyle name="abc 5 13" xfId="696"/>
    <cellStyle name="abc 5 14" xfId="697"/>
    <cellStyle name="abc 5 15" xfId="698"/>
    <cellStyle name="abc 5 16" xfId="699"/>
    <cellStyle name="abc 5 17" xfId="700"/>
    <cellStyle name="abc 5 18" xfId="701"/>
    <cellStyle name="abc 5 19" xfId="702"/>
    <cellStyle name="abc 5 2" xfId="703"/>
    <cellStyle name="abc 5 20" xfId="704"/>
    <cellStyle name="abc 5 21" xfId="705"/>
    <cellStyle name="abc 5 22" xfId="706"/>
    <cellStyle name="abc 5 3" xfId="707"/>
    <cellStyle name="abc 5 4" xfId="708"/>
    <cellStyle name="abc 5 5" xfId="709"/>
    <cellStyle name="abc 5 6" xfId="710"/>
    <cellStyle name="abc 5 7" xfId="711"/>
    <cellStyle name="abc 5 8" xfId="712"/>
    <cellStyle name="abc 5 9" xfId="713"/>
    <cellStyle name="abc 6" xfId="714"/>
    <cellStyle name="abc 7" xfId="715"/>
    <cellStyle name="abc 8" xfId="716"/>
    <cellStyle name="abc 9" xfId="717"/>
    <cellStyle name="Accent1 2" xfId="484"/>
    <cellStyle name="Accent2 2" xfId="485"/>
    <cellStyle name="Accent3 2" xfId="486"/>
    <cellStyle name="Accent4 2" xfId="487"/>
    <cellStyle name="Accent5 2" xfId="488"/>
    <cellStyle name="Accent6 2" xfId="489"/>
    <cellStyle name="Bad 2" xfId="490"/>
    <cellStyle name="Calc Currency (0)" xfId="21"/>
    <cellStyle name="Calc Currency (2)" xfId="22"/>
    <cellStyle name="Calc Percent (0)" xfId="23"/>
    <cellStyle name="Calc Percent (1)" xfId="24"/>
    <cellStyle name="Calc Percent (2)" xfId="25"/>
    <cellStyle name="Calc Units (0)" xfId="26"/>
    <cellStyle name="Calc Units (0) 2" xfId="209"/>
    <cellStyle name="Calc Units (0) 3" xfId="491"/>
    <cellStyle name="Calc Units (1)" xfId="27"/>
    <cellStyle name="Calc Units (1) 2" xfId="210"/>
    <cellStyle name="Calc Units (2)" xfId="28"/>
    <cellStyle name="Calculation 2" xfId="492"/>
    <cellStyle name="Calculation 2 2" xfId="718"/>
    <cellStyle name="Check Cell 2" xfId="493"/>
    <cellStyle name="Comma [00]" xfId="29"/>
    <cellStyle name="Comma [00] 2" xfId="211"/>
    <cellStyle name="Comma [00] 3" xfId="494"/>
    <cellStyle name="Comma 10" xfId="495"/>
    <cellStyle name="Comma 10 2" xfId="719"/>
    <cellStyle name="Comma 11" xfId="496"/>
    <cellStyle name="Comma 11 2" xfId="720"/>
    <cellStyle name="Comma 12" xfId="497"/>
    <cellStyle name="Comma 12 2" xfId="721"/>
    <cellStyle name="Comma 13" xfId="498"/>
    <cellStyle name="Comma 2" xfId="30"/>
    <cellStyle name="Comma 2 2" xfId="31"/>
    <cellStyle name="Comma 2 2 2" xfId="499"/>
    <cellStyle name="Comma 2 2 2 2" xfId="500"/>
    <cellStyle name="Comma 2 3" xfId="128"/>
    <cellStyle name="Comma 2 4" xfId="501"/>
    <cellStyle name="Comma 3" xfId="32"/>
    <cellStyle name="Comma 3 2" xfId="212"/>
    <cellStyle name="Comma 3 3" xfId="502"/>
    <cellStyle name="Comma 4" xfId="33"/>
    <cellStyle name="Comma 4 2" xfId="213"/>
    <cellStyle name="Comma 4 3" xfId="423"/>
    <cellStyle name="Comma 5" xfId="129"/>
    <cellStyle name="Comma 6" xfId="314"/>
    <cellStyle name="Comma 6 2" xfId="503"/>
    <cellStyle name="Comma 6 2 2" xfId="722"/>
    <cellStyle name="Comma 6 3" xfId="723"/>
    <cellStyle name="Comma 6 4" xfId="724"/>
    <cellStyle name="Comma 7" xfId="316"/>
    <cellStyle name="Comma 7 2" xfId="504"/>
    <cellStyle name="Comma 7 2 2" xfId="725"/>
    <cellStyle name="Comma 7 3" xfId="726"/>
    <cellStyle name="Comma 7 4" xfId="727"/>
    <cellStyle name="Comma 8" xfId="424"/>
    <cellStyle name="Comma 8 2" xfId="426"/>
    <cellStyle name="Comma 8 2 2" xfId="429"/>
    <cellStyle name="Comma 8 2 2 2" xfId="430"/>
    <cellStyle name="Comma 8 2 2 2 2" xfId="728"/>
    <cellStyle name="Comma 8 2 2 2 3" xfId="729"/>
    <cellStyle name="Comma 8 2 2 2 4" xfId="730"/>
    <cellStyle name="Comma 8 2 2 3" xfId="432"/>
    <cellStyle name="Comma 8 2 2 3 2" xfId="505"/>
    <cellStyle name="Comma 8 2 2 3 3" xfId="731"/>
    <cellStyle name="Comma 8 2 2 4" xfId="433"/>
    <cellStyle name="Comma 8 2 2 4 2" xfId="434"/>
    <cellStyle name="Comma 8 2 2 4 2 2" xfId="732"/>
    <cellStyle name="Comma 8 2 2 4 3" xfId="435"/>
    <cellStyle name="Comma 8 2 2 4 3 2" xfId="506"/>
    <cellStyle name="Comma 8 2 2 4 3 3" xfId="733"/>
    <cellStyle name="Comma 8 2 2 4 4" xfId="734"/>
    <cellStyle name="Comma 8 2 2 5" xfId="436"/>
    <cellStyle name="Comma 8 2 2 5 2" xfId="735"/>
    <cellStyle name="Comma 8 2 2 6" xfId="437"/>
    <cellStyle name="Comma 8 2 2 6 2" xfId="507"/>
    <cellStyle name="Comma 8 2 2 6 2 2" xfId="736"/>
    <cellStyle name="Comma 8 2 2 6 3" xfId="737"/>
    <cellStyle name="Comma 8 2 2 7" xfId="612"/>
    <cellStyle name="Comma 8 2 2 7 2" xfId="738"/>
    <cellStyle name="Comma 8 2 2 8" xfId="613"/>
    <cellStyle name="Comma 8 2 2 8 2" xfId="739"/>
    <cellStyle name="Comma 8 2 2 9" xfId="740"/>
    <cellStyle name="Comma 8 2 3" xfId="741"/>
    <cellStyle name="Comma 8 2 4" xfId="742"/>
    <cellStyle name="Comma 8 2 5" xfId="743"/>
    <cellStyle name="Comma 8 3" xfId="508"/>
    <cellStyle name="Comma 8 3 2" xfId="744"/>
    <cellStyle name="Comma 8 4" xfId="509"/>
    <cellStyle name="Comma 8 4 2" xfId="745"/>
    <cellStyle name="Comma 8 5" xfId="746"/>
    <cellStyle name="Comma 9" xfId="510"/>
    <cellStyle name="Comma 9 2" xfId="747"/>
    <cellStyle name="company_title" xfId="34"/>
    <cellStyle name="Currency [00]" xfId="35"/>
    <cellStyle name="Date Short" xfId="36"/>
    <cellStyle name="date_format" xfId="37"/>
    <cellStyle name="Enter Currency (0)" xfId="38"/>
    <cellStyle name="Enter Currency (0) 2" xfId="214"/>
    <cellStyle name="Enter Currency (0) 3" xfId="511"/>
    <cellStyle name="Enter Currency (2)" xfId="39"/>
    <cellStyle name="Enter Units (0)" xfId="40"/>
    <cellStyle name="Enter Units (0) 2" xfId="215"/>
    <cellStyle name="Enter Units (0) 3" xfId="512"/>
    <cellStyle name="Enter Units (1)" xfId="41"/>
    <cellStyle name="Enter Units (1) 2" xfId="216"/>
    <cellStyle name="Enter Units (2)" xfId="42"/>
    <cellStyle name="Explanatory Text 2" xfId="513"/>
    <cellStyle name="Good 2" xfId="514"/>
    <cellStyle name="Grey" xfId="43"/>
    <cellStyle name="Header1" xfId="44"/>
    <cellStyle name="Header2" xfId="45"/>
    <cellStyle name="Header2 2" xfId="321"/>
    <cellStyle name="Header2 2 10" xfId="748"/>
    <cellStyle name="Header2 2 2" xfId="749"/>
    <cellStyle name="Header2 2 3" xfId="750"/>
    <cellStyle name="Header2 2 4" xfId="751"/>
    <cellStyle name="Header2 2 5" xfId="752"/>
    <cellStyle name="Header2 2 6" xfId="753"/>
    <cellStyle name="Header2 2 7" xfId="754"/>
    <cellStyle name="Header2 2 8" xfId="755"/>
    <cellStyle name="Header2 2 9" xfId="756"/>
    <cellStyle name="Header2 3" xfId="322"/>
    <cellStyle name="Header2 3 10" xfId="757"/>
    <cellStyle name="Header2 3 2" xfId="758"/>
    <cellStyle name="Header2 3 3" xfId="759"/>
    <cellStyle name="Header2 3 4" xfId="760"/>
    <cellStyle name="Header2 3 5" xfId="761"/>
    <cellStyle name="Header2 3 6" xfId="762"/>
    <cellStyle name="Header2 3 7" xfId="763"/>
    <cellStyle name="Header2 3 8" xfId="764"/>
    <cellStyle name="Header2 3 9" xfId="765"/>
    <cellStyle name="Header2 4" xfId="323"/>
    <cellStyle name="Header2 4 10" xfId="766"/>
    <cellStyle name="Header2 4 2" xfId="767"/>
    <cellStyle name="Header2 4 3" xfId="768"/>
    <cellStyle name="Header2 4 4" xfId="769"/>
    <cellStyle name="Header2 4 5" xfId="770"/>
    <cellStyle name="Header2 4 6" xfId="771"/>
    <cellStyle name="Header2 4 7" xfId="772"/>
    <cellStyle name="Header2 4 8" xfId="773"/>
    <cellStyle name="Header2 4 9" xfId="774"/>
    <cellStyle name="Header2 5" xfId="775"/>
    <cellStyle name="Heading 1 2" xfId="515"/>
    <cellStyle name="Heading 2 2" xfId="516"/>
    <cellStyle name="Heading 3 2" xfId="517"/>
    <cellStyle name="Heading 4 2" xfId="518"/>
    <cellStyle name="Hyperlink 2" xfId="324"/>
    <cellStyle name="Input [yellow]" xfId="46"/>
    <cellStyle name="Input [yellow] 10" xfId="776"/>
    <cellStyle name="Input [yellow] 11" xfId="777"/>
    <cellStyle name="Input [yellow] 12" xfId="778"/>
    <cellStyle name="Input [yellow] 13" xfId="779"/>
    <cellStyle name="Input [yellow] 14" xfId="780"/>
    <cellStyle name="Input [yellow] 15" xfId="781"/>
    <cellStyle name="Input [yellow] 16" xfId="782"/>
    <cellStyle name="Input [yellow] 17" xfId="783"/>
    <cellStyle name="Input [yellow] 18" xfId="784"/>
    <cellStyle name="Input [yellow] 19" xfId="785"/>
    <cellStyle name="Input [yellow] 2" xfId="325"/>
    <cellStyle name="Input [yellow] 2 10" xfId="786"/>
    <cellStyle name="Input [yellow] 2 11" xfId="787"/>
    <cellStyle name="Input [yellow] 2 12" xfId="788"/>
    <cellStyle name="Input [yellow] 2 13" xfId="789"/>
    <cellStyle name="Input [yellow] 2 14" xfId="790"/>
    <cellStyle name="Input [yellow] 2 15" xfId="791"/>
    <cellStyle name="Input [yellow] 2 16" xfId="792"/>
    <cellStyle name="Input [yellow] 2 17" xfId="793"/>
    <cellStyle name="Input [yellow] 2 18" xfId="794"/>
    <cellStyle name="Input [yellow] 2 19" xfId="795"/>
    <cellStyle name="Input [yellow] 2 2" xfId="796"/>
    <cellStyle name="Input [yellow] 2 20" xfId="797"/>
    <cellStyle name="Input [yellow] 2 3" xfId="798"/>
    <cellStyle name="Input [yellow] 2 4" xfId="799"/>
    <cellStyle name="Input [yellow] 2 5" xfId="800"/>
    <cellStyle name="Input [yellow] 2 6" xfId="801"/>
    <cellStyle name="Input [yellow] 2 7" xfId="802"/>
    <cellStyle name="Input [yellow] 2 8" xfId="803"/>
    <cellStyle name="Input [yellow] 2 9" xfId="804"/>
    <cellStyle name="Input [yellow] 20" xfId="805"/>
    <cellStyle name="Input [yellow] 21" xfId="806"/>
    <cellStyle name="Input [yellow] 3" xfId="326"/>
    <cellStyle name="Input [yellow] 3 10" xfId="807"/>
    <cellStyle name="Input [yellow] 3 11" xfId="808"/>
    <cellStyle name="Input [yellow] 3 12" xfId="809"/>
    <cellStyle name="Input [yellow] 3 13" xfId="810"/>
    <cellStyle name="Input [yellow] 3 14" xfId="811"/>
    <cellStyle name="Input [yellow] 3 15" xfId="812"/>
    <cellStyle name="Input [yellow] 3 16" xfId="813"/>
    <cellStyle name="Input [yellow] 3 17" xfId="814"/>
    <cellStyle name="Input [yellow] 3 18" xfId="815"/>
    <cellStyle name="Input [yellow] 3 19" xfId="816"/>
    <cellStyle name="Input [yellow] 3 2" xfId="817"/>
    <cellStyle name="Input [yellow] 3 20" xfId="818"/>
    <cellStyle name="Input [yellow] 3 3" xfId="819"/>
    <cellStyle name="Input [yellow] 3 4" xfId="820"/>
    <cellStyle name="Input [yellow] 3 5" xfId="821"/>
    <cellStyle name="Input [yellow] 3 6" xfId="822"/>
    <cellStyle name="Input [yellow] 3 7" xfId="823"/>
    <cellStyle name="Input [yellow] 3 8" xfId="824"/>
    <cellStyle name="Input [yellow] 3 9" xfId="825"/>
    <cellStyle name="Input [yellow] 4" xfId="327"/>
    <cellStyle name="Input [yellow] 4 10" xfId="826"/>
    <cellStyle name="Input [yellow] 4 11" xfId="827"/>
    <cellStyle name="Input [yellow] 4 12" xfId="828"/>
    <cellStyle name="Input [yellow] 4 13" xfId="829"/>
    <cellStyle name="Input [yellow] 4 14" xfId="830"/>
    <cellStyle name="Input [yellow] 4 15" xfId="831"/>
    <cellStyle name="Input [yellow] 4 16" xfId="832"/>
    <cellStyle name="Input [yellow] 4 17" xfId="833"/>
    <cellStyle name="Input [yellow] 4 18" xfId="834"/>
    <cellStyle name="Input [yellow] 4 19" xfId="835"/>
    <cellStyle name="Input [yellow] 4 2" xfId="836"/>
    <cellStyle name="Input [yellow] 4 20" xfId="837"/>
    <cellStyle name="Input [yellow] 4 3" xfId="838"/>
    <cellStyle name="Input [yellow] 4 4" xfId="839"/>
    <cellStyle name="Input [yellow] 4 5" xfId="840"/>
    <cellStyle name="Input [yellow] 4 6" xfId="841"/>
    <cellStyle name="Input [yellow] 4 7" xfId="842"/>
    <cellStyle name="Input [yellow] 4 8" xfId="843"/>
    <cellStyle name="Input [yellow] 4 9" xfId="844"/>
    <cellStyle name="Input [yellow] 5" xfId="845"/>
    <cellStyle name="Input [yellow] 6" xfId="846"/>
    <cellStyle name="Input [yellow] 7" xfId="847"/>
    <cellStyle name="Input [yellow] 8" xfId="848"/>
    <cellStyle name="Input [yellow] 9" xfId="849"/>
    <cellStyle name="Input 2" xfId="519"/>
    <cellStyle name="Input 2 2" xfId="850"/>
    <cellStyle name="Input 3" xfId="520"/>
    <cellStyle name="Input 3 2" xfId="851"/>
    <cellStyle name="Link Currency (0)" xfId="47"/>
    <cellStyle name="Link Currency (0) 2" xfId="217"/>
    <cellStyle name="Link Currency (0) 3" xfId="521"/>
    <cellStyle name="Link Currency (2)" xfId="48"/>
    <cellStyle name="Link Units (0)" xfId="49"/>
    <cellStyle name="Link Units (0) 2" xfId="218"/>
    <cellStyle name="Link Units (0) 3" xfId="522"/>
    <cellStyle name="Link Units (1)" xfId="50"/>
    <cellStyle name="Link Units (1) 2" xfId="219"/>
    <cellStyle name="Link Units (2)" xfId="51"/>
    <cellStyle name="Linked Cell 2" xfId="523"/>
    <cellStyle name="Neutral 2" xfId="524"/>
    <cellStyle name="Normal - Style1" xfId="52"/>
    <cellStyle name="Normal - Style1 2" xfId="220"/>
    <cellStyle name="Normal - Style1 3" xfId="525"/>
    <cellStyle name="Normal 10" xfId="221"/>
    <cellStyle name="Normal 11" xfId="222"/>
    <cellStyle name="Normal 12" xfId="223"/>
    <cellStyle name="Normal 13" xfId="224"/>
    <cellStyle name="Normal 14" xfId="225"/>
    <cellStyle name="Normal 15" xfId="226"/>
    <cellStyle name="Normal 16" xfId="227"/>
    <cellStyle name="Normal 17" xfId="228"/>
    <cellStyle name="Normal 18" xfId="229"/>
    <cellStyle name="Normal 19" xfId="230"/>
    <cellStyle name="Normal 2" xfId="2"/>
    <cellStyle name="Normal 2 2" xfId="422"/>
    <cellStyle name="Normal 2 2 2" xfId="526"/>
    <cellStyle name="Normal 2 3" xfId="421"/>
    <cellStyle name="Normal 2 3 2" xfId="527"/>
    <cellStyle name="Normal 2 3 2 2" xfId="528"/>
    <cellStyle name="Normal 2 4" xfId="529"/>
    <cellStyle name="Normal 2_ราคางานอาคารสำนักทะเบียน 08.11.53" xfId="530"/>
    <cellStyle name="Normal 20" xfId="231"/>
    <cellStyle name="Normal 21" xfId="232"/>
    <cellStyle name="Normal 22" xfId="233"/>
    <cellStyle name="Normal 23" xfId="234"/>
    <cellStyle name="Normal 24" xfId="235"/>
    <cellStyle name="Normal 25" xfId="236"/>
    <cellStyle name="Normal 26" xfId="237"/>
    <cellStyle name="Normal 27" xfId="238"/>
    <cellStyle name="Normal 28" xfId="239"/>
    <cellStyle name="Normal 29" xfId="240"/>
    <cellStyle name="Normal 3" xfId="53"/>
    <cellStyle name="Normal 3 2" xfId="130"/>
    <cellStyle name="Normal 3 3" xfId="241"/>
    <cellStyle name="Normal 3 4" xfId="531"/>
    <cellStyle name="Normal 30" xfId="242"/>
    <cellStyle name="Normal 31" xfId="243"/>
    <cellStyle name="Normal 32" xfId="244"/>
    <cellStyle name="Normal 33" xfId="245"/>
    <cellStyle name="Normal 34" xfId="246"/>
    <cellStyle name="Normal 35" xfId="247"/>
    <cellStyle name="Normal 36" xfId="248"/>
    <cellStyle name="Normal 37" xfId="249"/>
    <cellStyle name="Normal 38" xfId="250"/>
    <cellStyle name="Normal 39" xfId="251"/>
    <cellStyle name="Normal 4" xfId="54"/>
    <cellStyle name="Normal 4 2" xfId="131"/>
    <cellStyle name="Normal 4 3" xfId="532"/>
    <cellStyle name="Normal 40" xfId="252"/>
    <cellStyle name="Normal 41" xfId="253"/>
    <cellStyle name="Normal 42" xfId="254"/>
    <cellStyle name="Normal 43" xfId="255"/>
    <cellStyle name="Normal 44" xfId="256"/>
    <cellStyle name="Normal 45" xfId="257"/>
    <cellStyle name="Normal 46" xfId="258"/>
    <cellStyle name="Normal 47" xfId="259"/>
    <cellStyle name="Normal 48" xfId="260"/>
    <cellStyle name="Normal 49" xfId="261"/>
    <cellStyle name="Normal 5" xfId="55"/>
    <cellStyle name="Normal 5 2" xfId="262"/>
    <cellStyle name="Normal 5 3" xfId="533"/>
    <cellStyle name="Normal 50" xfId="263"/>
    <cellStyle name="Normal 51" xfId="264"/>
    <cellStyle name="Normal 52" xfId="265"/>
    <cellStyle name="Normal 53" xfId="266"/>
    <cellStyle name="Normal 54" xfId="267"/>
    <cellStyle name="Normal 55" xfId="268"/>
    <cellStyle name="Normal 56" xfId="269"/>
    <cellStyle name="Normal 57" xfId="270"/>
    <cellStyle name="Normal 58" xfId="271"/>
    <cellStyle name="Normal 59" xfId="272"/>
    <cellStyle name="Normal 6" xfId="132"/>
    <cellStyle name="Normal 60" xfId="273"/>
    <cellStyle name="Normal 61" xfId="274"/>
    <cellStyle name="Normal 62" xfId="275"/>
    <cellStyle name="Normal 63" xfId="276"/>
    <cellStyle name="Normal 64" xfId="277"/>
    <cellStyle name="Normal 65" xfId="278"/>
    <cellStyle name="Normal 66" xfId="279"/>
    <cellStyle name="Normal 67" xfId="280"/>
    <cellStyle name="Normal 68" xfId="281"/>
    <cellStyle name="Normal 69" xfId="282"/>
    <cellStyle name="Normal 7" xfId="133"/>
    <cellStyle name="Normal 70" xfId="283"/>
    <cellStyle name="Normal 71" xfId="284"/>
    <cellStyle name="Normal 72" xfId="285"/>
    <cellStyle name="Normal 73" xfId="286"/>
    <cellStyle name="Normal 74" xfId="287"/>
    <cellStyle name="Normal 75" xfId="288"/>
    <cellStyle name="Normal 76" xfId="289"/>
    <cellStyle name="Normal 77" xfId="290"/>
    <cellStyle name="Normal 78" xfId="291"/>
    <cellStyle name="Normal 79" xfId="292"/>
    <cellStyle name="Normal 8" xfId="207"/>
    <cellStyle name="Normal 8 2" xfId="328"/>
    <cellStyle name="Normal 80" xfId="293"/>
    <cellStyle name="Normal 81" xfId="294"/>
    <cellStyle name="Normal 82" xfId="295"/>
    <cellStyle name="Normal 83" xfId="296"/>
    <cellStyle name="Normal 84" xfId="297"/>
    <cellStyle name="Normal 85" xfId="298"/>
    <cellStyle name="Normal 86" xfId="299"/>
    <cellStyle name="Normal 87" xfId="304"/>
    <cellStyle name="Normal 88" xfId="309"/>
    <cellStyle name="Normal 88 2" xfId="534"/>
    <cellStyle name="Normal 89" xfId="313"/>
    <cellStyle name="Normal 89 2" xfId="535"/>
    <cellStyle name="Normal 89 2 2" xfId="852"/>
    <cellStyle name="Normal 89 3" xfId="853"/>
    <cellStyle name="Normal 89 4" xfId="854"/>
    <cellStyle name="Normal 9" xfId="300"/>
    <cellStyle name="Normal 90" xfId="315"/>
    <cellStyle name="Normal 90 2" xfId="536"/>
    <cellStyle name="Normal 90 2 2" xfId="855"/>
    <cellStyle name="Normal 90 3" xfId="856"/>
    <cellStyle name="Normal 90 4" xfId="857"/>
    <cellStyle name="Normal 91" xfId="420"/>
    <cellStyle name="Normal 92" xfId="425"/>
    <cellStyle name="Normal 92 2" xfId="427"/>
    <cellStyle name="Normal 92 2 2" xfId="428"/>
    <cellStyle name="Normal 92 2 2 2" xfId="431"/>
    <cellStyle name="Normal 92 2 2 2 2" xfId="858"/>
    <cellStyle name="Normal 92 2 2 2 3" xfId="859"/>
    <cellStyle name="Normal 92 2 2 2 4" xfId="860"/>
    <cellStyle name="Normal 92 2 2 3" xfId="438"/>
    <cellStyle name="Normal 92 2 2 3 2" xfId="537"/>
    <cellStyle name="Normal 92 2 2 3 3" xfId="861"/>
    <cellStyle name="Normal 92 2 2 4" xfId="439"/>
    <cellStyle name="Normal 92 2 2 4 2" xfId="440"/>
    <cellStyle name="Normal 92 2 2 4 2 2" xfId="862"/>
    <cellStyle name="Normal 92 2 2 4 3" xfId="441"/>
    <cellStyle name="Normal 92 2 2 4 3 2" xfId="863"/>
    <cellStyle name="Normal 92 2 2 4 4" xfId="864"/>
    <cellStyle name="Normal 92 2 2 5" xfId="442"/>
    <cellStyle name="Normal 92 2 2 5 2" xfId="865"/>
    <cellStyle name="Normal 92 2 2 6" xfId="443"/>
    <cellStyle name="Normal 92 2 2 6 2" xfId="538"/>
    <cellStyle name="Normal 92 2 2 6 2 2" xfId="866"/>
    <cellStyle name="Normal 92 2 2 6 3" xfId="867"/>
    <cellStyle name="Normal 92 2 2 7" xfId="614"/>
    <cellStyle name="Normal 92 2 2 7 2" xfId="868"/>
    <cellStyle name="Normal 92 2 2 8" xfId="615"/>
    <cellStyle name="Normal 92 2 2 8 2" xfId="869"/>
    <cellStyle name="Normal 92 2 2 9" xfId="870"/>
    <cellStyle name="Normal 92 2 3" xfId="871"/>
    <cellStyle name="Normal 92 2 4" xfId="872"/>
    <cellStyle name="Normal 92 2 5" xfId="873"/>
    <cellStyle name="Normal 92 3" xfId="539"/>
    <cellStyle name="Normal 92 3 2" xfId="874"/>
    <cellStyle name="Normal 92 4" xfId="540"/>
    <cellStyle name="Normal 92 4 2" xfId="875"/>
    <cellStyle name="Normal 92 5" xfId="876"/>
    <cellStyle name="Normal 93" xfId="444"/>
    <cellStyle name="Normal 93 2" xfId="877"/>
    <cellStyle name="Normal 94" xfId="541"/>
    <cellStyle name="Normal 94 2" xfId="878"/>
    <cellStyle name="Normal 95" xfId="542"/>
    <cellStyle name="Normal 96" xfId="543"/>
    <cellStyle name="Normal 97" xfId="544"/>
    <cellStyle name="Normal 98" xfId="879"/>
    <cellStyle name="Note 2" xfId="545"/>
    <cellStyle name="Note 2 2" xfId="880"/>
    <cellStyle name="Output 2" xfId="546"/>
    <cellStyle name="Output 2 2" xfId="881"/>
    <cellStyle name="ParaBirimi [0]_RESULTS" xfId="56"/>
    <cellStyle name="ParaBirimi_RESULTS" xfId="57"/>
    <cellStyle name="Percent [0]" xfId="58"/>
    <cellStyle name="Percent [00]" xfId="59"/>
    <cellStyle name="Percent [2]" xfId="60"/>
    <cellStyle name="Percent 2" xfId="3"/>
    <cellStyle name="Percent 3" xfId="312"/>
    <cellStyle name="PrePop Currency (0)" xfId="61"/>
    <cellStyle name="PrePop Currency (0) 2" xfId="301"/>
    <cellStyle name="PrePop Currency (0) 3" xfId="547"/>
    <cellStyle name="PrePop Currency (2)" xfId="62"/>
    <cellStyle name="PrePop Units (0)" xfId="63"/>
    <cellStyle name="PrePop Units (0) 2" xfId="302"/>
    <cellStyle name="PrePop Units (0) 3" xfId="548"/>
    <cellStyle name="PrePop Units (1)" xfId="64"/>
    <cellStyle name="PrePop Units (1) 2" xfId="303"/>
    <cellStyle name="PrePop Units (2)" xfId="65"/>
    <cellStyle name="report_title" xfId="66"/>
    <cellStyle name="Text Indent A" xfId="67"/>
    <cellStyle name="Text Indent B" xfId="68"/>
    <cellStyle name="Text Indent C" xfId="69"/>
    <cellStyle name="Title 2" xfId="549"/>
    <cellStyle name="Total 2" xfId="550"/>
    <cellStyle name="Virg? [0]_RESULTS" xfId="70"/>
    <cellStyle name="Virg?_RESULTS" xfId="71"/>
    <cellStyle name="Warning Text 2" xfId="551"/>
    <cellStyle name="การคำนวณ" xfId="148"/>
    <cellStyle name="การคำนวณ 10" xfId="882"/>
    <cellStyle name="การคำนวณ 11" xfId="883"/>
    <cellStyle name="การคำนวณ 12" xfId="884"/>
    <cellStyle name="การคำนวณ 13" xfId="885"/>
    <cellStyle name="การคำนวณ 14" xfId="886"/>
    <cellStyle name="การคำนวณ 15" xfId="887"/>
    <cellStyle name="การคำนวณ 16" xfId="888"/>
    <cellStyle name="การคำนวณ 17" xfId="889"/>
    <cellStyle name="การคำนวณ 18" xfId="890"/>
    <cellStyle name="การคำนวณ 19" xfId="891"/>
    <cellStyle name="การคำนวณ 2" xfId="149"/>
    <cellStyle name="การคำนวณ 2 10" xfId="892"/>
    <cellStyle name="การคำนวณ 2 11" xfId="893"/>
    <cellStyle name="การคำนวณ 2 12" xfId="894"/>
    <cellStyle name="การคำนวณ 2 13" xfId="895"/>
    <cellStyle name="การคำนวณ 2 14" xfId="896"/>
    <cellStyle name="การคำนวณ 2 15" xfId="897"/>
    <cellStyle name="การคำนวณ 2 16" xfId="898"/>
    <cellStyle name="การคำนวณ 2 17" xfId="899"/>
    <cellStyle name="การคำนวณ 2 18" xfId="900"/>
    <cellStyle name="การคำนวณ 2 19" xfId="901"/>
    <cellStyle name="การคำนวณ 2 2" xfId="329"/>
    <cellStyle name="การคำนวณ 2 2 10" xfId="902"/>
    <cellStyle name="การคำนวณ 2 2 11" xfId="903"/>
    <cellStyle name="การคำนวณ 2 2 12" xfId="904"/>
    <cellStyle name="การคำนวณ 2 2 13" xfId="905"/>
    <cellStyle name="การคำนวณ 2 2 14" xfId="906"/>
    <cellStyle name="การคำนวณ 2 2 15" xfId="907"/>
    <cellStyle name="การคำนวณ 2 2 16" xfId="908"/>
    <cellStyle name="การคำนวณ 2 2 17" xfId="909"/>
    <cellStyle name="การคำนวณ 2 2 18" xfId="910"/>
    <cellStyle name="การคำนวณ 2 2 19" xfId="911"/>
    <cellStyle name="การคำนวณ 2 2 2" xfId="912"/>
    <cellStyle name="การคำนวณ 2 2 20" xfId="913"/>
    <cellStyle name="การคำนวณ 2 2 21" xfId="914"/>
    <cellStyle name="การคำนวณ 2 2 22" xfId="915"/>
    <cellStyle name="การคำนวณ 2 2 3" xfId="916"/>
    <cellStyle name="การคำนวณ 2 2 4" xfId="917"/>
    <cellStyle name="การคำนวณ 2 2 5" xfId="918"/>
    <cellStyle name="การคำนวณ 2 2 6" xfId="919"/>
    <cellStyle name="การคำนวณ 2 2 7" xfId="920"/>
    <cellStyle name="การคำนวณ 2 2 8" xfId="921"/>
    <cellStyle name="การคำนวณ 2 2 9" xfId="922"/>
    <cellStyle name="การคำนวณ 2 20" xfId="923"/>
    <cellStyle name="การคำนวณ 2 21" xfId="924"/>
    <cellStyle name="การคำนวณ 2 22" xfId="925"/>
    <cellStyle name="การคำนวณ 2 23" xfId="926"/>
    <cellStyle name="การคำนวณ 2 3" xfId="330"/>
    <cellStyle name="การคำนวณ 2 3 10" xfId="927"/>
    <cellStyle name="การคำนวณ 2 3 11" xfId="928"/>
    <cellStyle name="การคำนวณ 2 3 12" xfId="929"/>
    <cellStyle name="การคำนวณ 2 3 13" xfId="930"/>
    <cellStyle name="การคำนวณ 2 3 14" xfId="931"/>
    <cellStyle name="การคำนวณ 2 3 15" xfId="932"/>
    <cellStyle name="การคำนวณ 2 3 16" xfId="933"/>
    <cellStyle name="การคำนวณ 2 3 17" xfId="934"/>
    <cellStyle name="การคำนวณ 2 3 18" xfId="935"/>
    <cellStyle name="การคำนวณ 2 3 19" xfId="936"/>
    <cellStyle name="การคำนวณ 2 3 2" xfId="937"/>
    <cellStyle name="การคำนวณ 2 3 20" xfId="938"/>
    <cellStyle name="การคำนวณ 2 3 21" xfId="939"/>
    <cellStyle name="การคำนวณ 2 3 22" xfId="940"/>
    <cellStyle name="การคำนวณ 2 3 3" xfId="941"/>
    <cellStyle name="การคำนวณ 2 3 4" xfId="942"/>
    <cellStyle name="การคำนวณ 2 3 5" xfId="943"/>
    <cellStyle name="การคำนวณ 2 3 6" xfId="944"/>
    <cellStyle name="การคำนวณ 2 3 7" xfId="945"/>
    <cellStyle name="การคำนวณ 2 3 8" xfId="946"/>
    <cellStyle name="การคำนวณ 2 3 9" xfId="947"/>
    <cellStyle name="การคำนวณ 2 4" xfId="331"/>
    <cellStyle name="การคำนวณ 2 4 10" xfId="948"/>
    <cellStyle name="การคำนวณ 2 4 11" xfId="949"/>
    <cellStyle name="การคำนวณ 2 4 12" xfId="950"/>
    <cellStyle name="การคำนวณ 2 4 13" xfId="951"/>
    <cellStyle name="การคำนวณ 2 4 14" xfId="952"/>
    <cellStyle name="การคำนวณ 2 4 15" xfId="953"/>
    <cellStyle name="การคำนวณ 2 4 16" xfId="954"/>
    <cellStyle name="การคำนวณ 2 4 17" xfId="955"/>
    <cellStyle name="การคำนวณ 2 4 18" xfId="956"/>
    <cellStyle name="การคำนวณ 2 4 19" xfId="957"/>
    <cellStyle name="การคำนวณ 2 4 2" xfId="958"/>
    <cellStyle name="การคำนวณ 2 4 20" xfId="959"/>
    <cellStyle name="การคำนวณ 2 4 21" xfId="960"/>
    <cellStyle name="การคำนวณ 2 4 22" xfId="961"/>
    <cellStyle name="การคำนวณ 2 4 3" xfId="962"/>
    <cellStyle name="การคำนวณ 2 4 4" xfId="963"/>
    <cellStyle name="การคำนวณ 2 4 5" xfId="964"/>
    <cellStyle name="การคำนวณ 2 4 6" xfId="965"/>
    <cellStyle name="การคำนวณ 2 4 7" xfId="966"/>
    <cellStyle name="การคำนวณ 2 4 8" xfId="967"/>
    <cellStyle name="การคำนวณ 2 4 9" xfId="968"/>
    <cellStyle name="การคำนวณ 2 5" xfId="332"/>
    <cellStyle name="การคำนวณ 2 5 10" xfId="969"/>
    <cellStyle name="การคำนวณ 2 5 11" xfId="970"/>
    <cellStyle name="การคำนวณ 2 5 12" xfId="971"/>
    <cellStyle name="การคำนวณ 2 5 13" xfId="972"/>
    <cellStyle name="การคำนวณ 2 5 14" xfId="973"/>
    <cellStyle name="การคำนวณ 2 5 15" xfId="974"/>
    <cellStyle name="การคำนวณ 2 5 16" xfId="975"/>
    <cellStyle name="การคำนวณ 2 5 17" xfId="976"/>
    <cellStyle name="การคำนวณ 2 5 18" xfId="977"/>
    <cellStyle name="การคำนวณ 2 5 19" xfId="978"/>
    <cellStyle name="การคำนวณ 2 5 2" xfId="979"/>
    <cellStyle name="การคำนวณ 2 5 20" xfId="980"/>
    <cellStyle name="การคำนวณ 2 5 21" xfId="981"/>
    <cellStyle name="การคำนวณ 2 5 22" xfId="982"/>
    <cellStyle name="การคำนวณ 2 5 3" xfId="983"/>
    <cellStyle name="การคำนวณ 2 5 4" xfId="984"/>
    <cellStyle name="การคำนวณ 2 5 5" xfId="985"/>
    <cellStyle name="การคำนวณ 2 5 6" xfId="986"/>
    <cellStyle name="การคำนวณ 2 5 7" xfId="987"/>
    <cellStyle name="การคำนวณ 2 5 8" xfId="988"/>
    <cellStyle name="การคำนวณ 2 5 9" xfId="989"/>
    <cellStyle name="การคำนวณ 2 6" xfId="333"/>
    <cellStyle name="การคำนวณ 2 6 10" xfId="990"/>
    <cellStyle name="การคำนวณ 2 6 11" xfId="991"/>
    <cellStyle name="การคำนวณ 2 6 12" xfId="992"/>
    <cellStyle name="การคำนวณ 2 6 13" xfId="993"/>
    <cellStyle name="การคำนวณ 2 6 14" xfId="994"/>
    <cellStyle name="การคำนวณ 2 6 15" xfId="995"/>
    <cellStyle name="การคำนวณ 2 6 16" xfId="996"/>
    <cellStyle name="การคำนวณ 2 6 17" xfId="997"/>
    <cellStyle name="การคำนวณ 2 6 18" xfId="998"/>
    <cellStyle name="การคำนวณ 2 6 19" xfId="999"/>
    <cellStyle name="การคำนวณ 2 6 2" xfId="1000"/>
    <cellStyle name="การคำนวณ 2 6 20" xfId="1001"/>
    <cellStyle name="การคำนวณ 2 6 21" xfId="1002"/>
    <cellStyle name="การคำนวณ 2 6 22" xfId="1003"/>
    <cellStyle name="การคำนวณ 2 6 3" xfId="1004"/>
    <cellStyle name="การคำนวณ 2 6 4" xfId="1005"/>
    <cellStyle name="การคำนวณ 2 6 5" xfId="1006"/>
    <cellStyle name="การคำนวณ 2 6 6" xfId="1007"/>
    <cellStyle name="การคำนวณ 2 6 7" xfId="1008"/>
    <cellStyle name="การคำนวณ 2 6 8" xfId="1009"/>
    <cellStyle name="การคำนวณ 2 6 9" xfId="1010"/>
    <cellStyle name="การคำนวณ 2 7" xfId="334"/>
    <cellStyle name="การคำนวณ 2 7 10" xfId="1011"/>
    <cellStyle name="การคำนวณ 2 7 11" xfId="1012"/>
    <cellStyle name="การคำนวณ 2 7 12" xfId="1013"/>
    <cellStyle name="การคำนวณ 2 7 13" xfId="1014"/>
    <cellStyle name="การคำนวณ 2 7 14" xfId="1015"/>
    <cellStyle name="การคำนวณ 2 7 15" xfId="1016"/>
    <cellStyle name="การคำนวณ 2 7 16" xfId="1017"/>
    <cellStyle name="การคำนวณ 2 7 17" xfId="1018"/>
    <cellStyle name="การคำนวณ 2 7 18" xfId="1019"/>
    <cellStyle name="การคำนวณ 2 7 19" xfId="1020"/>
    <cellStyle name="การคำนวณ 2 7 2" xfId="1021"/>
    <cellStyle name="การคำนวณ 2 7 20" xfId="1022"/>
    <cellStyle name="การคำนวณ 2 7 21" xfId="1023"/>
    <cellStyle name="การคำนวณ 2 7 22" xfId="1024"/>
    <cellStyle name="การคำนวณ 2 7 3" xfId="1025"/>
    <cellStyle name="การคำนวณ 2 7 4" xfId="1026"/>
    <cellStyle name="การคำนวณ 2 7 5" xfId="1027"/>
    <cellStyle name="การคำนวณ 2 7 6" xfId="1028"/>
    <cellStyle name="การคำนวณ 2 7 7" xfId="1029"/>
    <cellStyle name="การคำนวณ 2 7 8" xfId="1030"/>
    <cellStyle name="การคำนวณ 2 7 9" xfId="1031"/>
    <cellStyle name="การคำนวณ 2 8" xfId="552"/>
    <cellStyle name="การคำนวณ 2 8 2" xfId="1032"/>
    <cellStyle name="การคำนวณ 2 9" xfId="1033"/>
    <cellStyle name="การคำนวณ 20" xfId="1034"/>
    <cellStyle name="การคำนวณ 21" xfId="1035"/>
    <cellStyle name="การคำนวณ 22" xfId="1036"/>
    <cellStyle name="การคำนวณ 23" xfId="1037"/>
    <cellStyle name="การคำนวณ 24" xfId="1038"/>
    <cellStyle name="การคำนวณ 25" xfId="1039"/>
    <cellStyle name="การคำนวณ 3" xfId="150"/>
    <cellStyle name="การคำนวณ 3 10" xfId="1040"/>
    <cellStyle name="การคำนวณ 3 11" xfId="1041"/>
    <cellStyle name="การคำนวณ 3 12" xfId="1042"/>
    <cellStyle name="การคำนวณ 3 13" xfId="1043"/>
    <cellStyle name="การคำนวณ 3 14" xfId="1044"/>
    <cellStyle name="การคำนวณ 3 15" xfId="1045"/>
    <cellStyle name="การคำนวณ 3 16" xfId="1046"/>
    <cellStyle name="การคำนวณ 3 17" xfId="1047"/>
    <cellStyle name="การคำนวณ 3 18" xfId="1048"/>
    <cellStyle name="การคำนวณ 3 19" xfId="1049"/>
    <cellStyle name="การคำนวณ 3 2" xfId="335"/>
    <cellStyle name="การคำนวณ 3 2 10" xfId="1050"/>
    <cellStyle name="การคำนวณ 3 2 11" xfId="1051"/>
    <cellStyle name="การคำนวณ 3 2 12" xfId="1052"/>
    <cellStyle name="การคำนวณ 3 2 13" xfId="1053"/>
    <cellStyle name="การคำนวณ 3 2 14" xfId="1054"/>
    <cellStyle name="การคำนวณ 3 2 15" xfId="1055"/>
    <cellStyle name="การคำนวณ 3 2 16" xfId="1056"/>
    <cellStyle name="การคำนวณ 3 2 17" xfId="1057"/>
    <cellStyle name="การคำนวณ 3 2 18" xfId="1058"/>
    <cellStyle name="การคำนวณ 3 2 19" xfId="1059"/>
    <cellStyle name="การคำนวณ 3 2 2" xfId="1060"/>
    <cellStyle name="การคำนวณ 3 2 20" xfId="1061"/>
    <cellStyle name="การคำนวณ 3 2 21" xfId="1062"/>
    <cellStyle name="การคำนวณ 3 2 22" xfId="1063"/>
    <cellStyle name="การคำนวณ 3 2 3" xfId="1064"/>
    <cellStyle name="การคำนวณ 3 2 4" xfId="1065"/>
    <cellStyle name="การคำนวณ 3 2 5" xfId="1066"/>
    <cellStyle name="การคำนวณ 3 2 6" xfId="1067"/>
    <cellStyle name="การคำนวณ 3 2 7" xfId="1068"/>
    <cellStyle name="การคำนวณ 3 2 8" xfId="1069"/>
    <cellStyle name="การคำนวณ 3 2 9" xfId="1070"/>
    <cellStyle name="การคำนวณ 3 20" xfId="1071"/>
    <cellStyle name="การคำนวณ 3 21" xfId="1072"/>
    <cellStyle name="การคำนวณ 3 22" xfId="1073"/>
    <cellStyle name="การคำนวณ 3 23" xfId="1074"/>
    <cellStyle name="การคำนวณ 3 3" xfId="336"/>
    <cellStyle name="การคำนวณ 3 3 10" xfId="1075"/>
    <cellStyle name="การคำนวณ 3 3 11" xfId="1076"/>
    <cellStyle name="การคำนวณ 3 3 12" xfId="1077"/>
    <cellStyle name="การคำนวณ 3 3 13" xfId="1078"/>
    <cellStyle name="การคำนวณ 3 3 14" xfId="1079"/>
    <cellStyle name="การคำนวณ 3 3 15" xfId="1080"/>
    <cellStyle name="การคำนวณ 3 3 16" xfId="1081"/>
    <cellStyle name="การคำนวณ 3 3 17" xfId="1082"/>
    <cellStyle name="การคำนวณ 3 3 18" xfId="1083"/>
    <cellStyle name="การคำนวณ 3 3 19" xfId="1084"/>
    <cellStyle name="การคำนวณ 3 3 2" xfId="1085"/>
    <cellStyle name="การคำนวณ 3 3 20" xfId="1086"/>
    <cellStyle name="การคำนวณ 3 3 21" xfId="1087"/>
    <cellStyle name="การคำนวณ 3 3 22" xfId="1088"/>
    <cellStyle name="การคำนวณ 3 3 3" xfId="1089"/>
    <cellStyle name="การคำนวณ 3 3 4" xfId="1090"/>
    <cellStyle name="การคำนวณ 3 3 5" xfId="1091"/>
    <cellStyle name="การคำนวณ 3 3 6" xfId="1092"/>
    <cellStyle name="การคำนวณ 3 3 7" xfId="1093"/>
    <cellStyle name="การคำนวณ 3 3 8" xfId="1094"/>
    <cellStyle name="การคำนวณ 3 3 9" xfId="1095"/>
    <cellStyle name="การคำนวณ 3 4" xfId="337"/>
    <cellStyle name="การคำนวณ 3 4 10" xfId="1096"/>
    <cellStyle name="การคำนวณ 3 4 11" xfId="1097"/>
    <cellStyle name="การคำนวณ 3 4 12" xfId="1098"/>
    <cellStyle name="การคำนวณ 3 4 13" xfId="1099"/>
    <cellStyle name="การคำนวณ 3 4 14" xfId="1100"/>
    <cellStyle name="การคำนวณ 3 4 15" xfId="1101"/>
    <cellStyle name="การคำนวณ 3 4 16" xfId="1102"/>
    <cellStyle name="การคำนวณ 3 4 17" xfId="1103"/>
    <cellStyle name="การคำนวณ 3 4 18" xfId="1104"/>
    <cellStyle name="การคำนวณ 3 4 19" xfId="1105"/>
    <cellStyle name="การคำนวณ 3 4 2" xfId="1106"/>
    <cellStyle name="การคำนวณ 3 4 20" xfId="1107"/>
    <cellStyle name="การคำนวณ 3 4 21" xfId="1108"/>
    <cellStyle name="การคำนวณ 3 4 22" xfId="1109"/>
    <cellStyle name="การคำนวณ 3 4 3" xfId="1110"/>
    <cellStyle name="การคำนวณ 3 4 4" xfId="1111"/>
    <cellStyle name="การคำนวณ 3 4 5" xfId="1112"/>
    <cellStyle name="การคำนวณ 3 4 6" xfId="1113"/>
    <cellStyle name="การคำนวณ 3 4 7" xfId="1114"/>
    <cellStyle name="การคำนวณ 3 4 8" xfId="1115"/>
    <cellStyle name="การคำนวณ 3 4 9" xfId="1116"/>
    <cellStyle name="การคำนวณ 3 5" xfId="338"/>
    <cellStyle name="การคำนวณ 3 5 10" xfId="1117"/>
    <cellStyle name="การคำนวณ 3 5 11" xfId="1118"/>
    <cellStyle name="การคำนวณ 3 5 12" xfId="1119"/>
    <cellStyle name="การคำนวณ 3 5 13" xfId="1120"/>
    <cellStyle name="การคำนวณ 3 5 14" xfId="1121"/>
    <cellStyle name="การคำนวณ 3 5 15" xfId="1122"/>
    <cellStyle name="การคำนวณ 3 5 16" xfId="1123"/>
    <cellStyle name="การคำนวณ 3 5 17" xfId="1124"/>
    <cellStyle name="การคำนวณ 3 5 18" xfId="1125"/>
    <cellStyle name="การคำนวณ 3 5 19" xfId="1126"/>
    <cellStyle name="การคำนวณ 3 5 2" xfId="1127"/>
    <cellStyle name="การคำนวณ 3 5 20" xfId="1128"/>
    <cellStyle name="การคำนวณ 3 5 21" xfId="1129"/>
    <cellStyle name="การคำนวณ 3 5 22" xfId="1130"/>
    <cellStyle name="การคำนวณ 3 5 3" xfId="1131"/>
    <cellStyle name="การคำนวณ 3 5 4" xfId="1132"/>
    <cellStyle name="การคำนวณ 3 5 5" xfId="1133"/>
    <cellStyle name="การคำนวณ 3 5 6" xfId="1134"/>
    <cellStyle name="การคำนวณ 3 5 7" xfId="1135"/>
    <cellStyle name="การคำนวณ 3 5 8" xfId="1136"/>
    <cellStyle name="การคำนวณ 3 5 9" xfId="1137"/>
    <cellStyle name="การคำนวณ 3 6" xfId="339"/>
    <cellStyle name="การคำนวณ 3 6 10" xfId="1138"/>
    <cellStyle name="การคำนวณ 3 6 11" xfId="1139"/>
    <cellStyle name="การคำนวณ 3 6 12" xfId="1140"/>
    <cellStyle name="การคำนวณ 3 6 13" xfId="1141"/>
    <cellStyle name="การคำนวณ 3 6 14" xfId="1142"/>
    <cellStyle name="การคำนวณ 3 6 15" xfId="1143"/>
    <cellStyle name="การคำนวณ 3 6 16" xfId="1144"/>
    <cellStyle name="การคำนวณ 3 6 17" xfId="1145"/>
    <cellStyle name="การคำนวณ 3 6 18" xfId="1146"/>
    <cellStyle name="การคำนวณ 3 6 19" xfId="1147"/>
    <cellStyle name="การคำนวณ 3 6 2" xfId="1148"/>
    <cellStyle name="การคำนวณ 3 6 20" xfId="1149"/>
    <cellStyle name="การคำนวณ 3 6 21" xfId="1150"/>
    <cellStyle name="การคำนวณ 3 6 22" xfId="1151"/>
    <cellStyle name="การคำนวณ 3 6 3" xfId="1152"/>
    <cellStyle name="การคำนวณ 3 6 4" xfId="1153"/>
    <cellStyle name="การคำนวณ 3 6 5" xfId="1154"/>
    <cellStyle name="การคำนวณ 3 6 6" xfId="1155"/>
    <cellStyle name="การคำนวณ 3 6 7" xfId="1156"/>
    <cellStyle name="การคำนวณ 3 6 8" xfId="1157"/>
    <cellStyle name="การคำนวณ 3 6 9" xfId="1158"/>
    <cellStyle name="การคำนวณ 3 7" xfId="340"/>
    <cellStyle name="การคำนวณ 3 7 10" xfId="1159"/>
    <cellStyle name="การคำนวณ 3 7 11" xfId="1160"/>
    <cellStyle name="การคำนวณ 3 7 12" xfId="1161"/>
    <cellStyle name="การคำนวณ 3 7 13" xfId="1162"/>
    <cellStyle name="การคำนวณ 3 7 14" xfId="1163"/>
    <cellStyle name="การคำนวณ 3 7 15" xfId="1164"/>
    <cellStyle name="การคำนวณ 3 7 16" xfId="1165"/>
    <cellStyle name="การคำนวณ 3 7 17" xfId="1166"/>
    <cellStyle name="การคำนวณ 3 7 18" xfId="1167"/>
    <cellStyle name="การคำนวณ 3 7 19" xfId="1168"/>
    <cellStyle name="การคำนวณ 3 7 2" xfId="1169"/>
    <cellStyle name="การคำนวณ 3 7 20" xfId="1170"/>
    <cellStyle name="การคำนวณ 3 7 21" xfId="1171"/>
    <cellStyle name="การคำนวณ 3 7 22" xfId="1172"/>
    <cellStyle name="การคำนวณ 3 7 3" xfId="1173"/>
    <cellStyle name="การคำนวณ 3 7 4" xfId="1174"/>
    <cellStyle name="การคำนวณ 3 7 5" xfId="1175"/>
    <cellStyle name="การคำนวณ 3 7 6" xfId="1176"/>
    <cellStyle name="การคำนวณ 3 7 7" xfId="1177"/>
    <cellStyle name="การคำนวณ 3 7 8" xfId="1178"/>
    <cellStyle name="การคำนวณ 3 7 9" xfId="1179"/>
    <cellStyle name="การคำนวณ 3 8" xfId="1180"/>
    <cellStyle name="การคำนวณ 3 9" xfId="1181"/>
    <cellStyle name="การคำนวณ 4" xfId="341"/>
    <cellStyle name="การคำนวณ 4 10" xfId="1182"/>
    <cellStyle name="การคำนวณ 4 11" xfId="1183"/>
    <cellStyle name="การคำนวณ 4 12" xfId="1184"/>
    <cellStyle name="การคำนวณ 4 13" xfId="1185"/>
    <cellStyle name="การคำนวณ 4 14" xfId="1186"/>
    <cellStyle name="การคำนวณ 4 15" xfId="1187"/>
    <cellStyle name="การคำนวณ 4 16" xfId="1188"/>
    <cellStyle name="การคำนวณ 4 17" xfId="1189"/>
    <cellStyle name="การคำนวณ 4 18" xfId="1190"/>
    <cellStyle name="การคำนวณ 4 19" xfId="1191"/>
    <cellStyle name="การคำนวณ 4 2" xfId="1192"/>
    <cellStyle name="การคำนวณ 4 20" xfId="1193"/>
    <cellStyle name="การคำนวณ 4 21" xfId="1194"/>
    <cellStyle name="การคำนวณ 4 22" xfId="1195"/>
    <cellStyle name="การคำนวณ 4 3" xfId="1196"/>
    <cellStyle name="การคำนวณ 4 4" xfId="1197"/>
    <cellStyle name="การคำนวณ 4 5" xfId="1198"/>
    <cellStyle name="การคำนวณ 4 6" xfId="1199"/>
    <cellStyle name="การคำนวณ 4 7" xfId="1200"/>
    <cellStyle name="การคำนวณ 4 8" xfId="1201"/>
    <cellStyle name="การคำนวณ 4 9" xfId="1202"/>
    <cellStyle name="การคำนวณ 5" xfId="342"/>
    <cellStyle name="การคำนวณ 5 10" xfId="1203"/>
    <cellStyle name="การคำนวณ 5 11" xfId="1204"/>
    <cellStyle name="การคำนวณ 5 12" xfId="1205"/>
    <cellStyle name="การคำนวณ 5 13" xfId="1206"/>
    <cellStyle name="การคำนวณ 5 14" xfId="1207"/>
    <cellStyle name="การคำนวณ 5 15" xfId="1208"/>
    <cellStyle name="การคำนวณ 5 16" xfId="1209"/>
    <cellStyle name="การคำนวณ 5 17" xfId="1210"/>
    <cellStyle name="การคำนวณ 5 18" xfId="1211"/>
    <cellStyle name="การคำนวณ 5 19" xfId="1212"/>
    <cellStyle name="การคำนวณ 5 2" xfId="1213"/>
    <cellStyle name="การคำนวณ 5 20" xfId="1214"/>
    <cellStyle name="การคำนวณ 5 21" xfId="1215"/>
    <cellStyle name="การคำนวณ 5 22" xfId="1216"/>
    <cellStyle name="การคำนวณ 5 3" xfId="1217"/>
    <cellStyle name="การคำนวณ 5 4" xfId="1218"/>
    <cellStyle name="การคำนวณ 5 5" xfId="1219"/>
    <cellStyle name="การคำนวณ 5 6" xfId="1220"/>
    <cellStyle name="การคำนวณ 5 7" xfId="1221"/>
    <cellStyle name="การคำนวณ 5 8" xfId="1222"/>
    <cellStyle name="การคำนวณ 5 9" xfId="1223"/>
    <cellStyle name="การคำนวณ 6" xfId="343"/>
    <cellStyle name="การคำนวณ 6 10" xfId="1224"/>
    <cellStyle name="การคำนวณ 6 11" xfId="1225"/>
    <cellStyle name="การคำนวณ 6 12" xfId="1226"/>
    <cellStyle name="การคำนวณ 6 13" xfId="1227"/>
    <cellStyle name="การคำนวณ 6 14" xfId="1228"/>
    <cellStyle name="การคำนวณ 6 15" xfId="1229"/>
    <cellStyle name="การคำนวณ 6 16" xfId="1230"/>
    <cellStyle name="การคำนวณ 6 17" xfId="1231"/>
    <cellStyle name="การคำนวณ 6 18" xfId="1232"/>
    <cellStyle name="การคำนวณ 6 19" xfId="1233"/>
    <cellStyle name="การคำนวณ 6 2" xfId="1234"/>
    <cellStyle name="การคำนวณ 6 20" xfId="1235"/>
    <cellStyle name="การคำนวณ 6 21" xfId="1236"/>
    <cellStyle name="การคำนวณ 6 22" xfId="1237"/>
    <cellStyle name="การคำนวณ 6 3" xfId="1238"/>
    <cellStyle name="การคำนวณ 6 4" xfId="1239"/>
    <cellStyle name="การคำนวณ 6 5" xfId="1240"/>
    <cellStyle name="การคำนวณ 6 6" xfId="1241"/>
    <cellStyle name="การคำนวณ 6 7" xfId="1242"/>
    <cellStyle name="การคำนวณ 6 8" xfId="1243"/>
    <cellStyle name="การคำนวณ 6 9" xfId="1244"/>
    <cellStyle name="การคำนวณ 7" xfId="344"/>
    <cellStyle name="การคำนวณ 7 10" xfId="1245"/>
    <cellStyle name="การคำนวณ 7 11" xfId="1246"/>
    <cellStyle name="การคำนวณ 7 12" xfId="1247"/>
    <cellStyle name="การคำนวณ 7 13" xfId="1248"/>
    <cellStyle name="การคำนวณ 7 14" xfId="1249"/>
    <cellStyle name="การคำนวณ 7 15" xfId="1250"/>
    <cellStyle name="การคำนวณ 7 16" xfId="1251"/>
    <cellStyle name="การคำนวณ 7 17" xfId="1252"/>
    <cellStyle name="การคำนวณ 7 18" xfId="1253"/>
    <cellStyle name="การคำนวณ 7 19" xfId="1254"/>
    <cellStyle name="การคำนวณ 7 2" xfId="1255"/>
    <cellStyle name="การคำนวณ 7 20" xfId="1256"/>
    <cellStyle name="การคำนวณ 7 21" xfId="1257"/>
    <cellStyle name="การคำนวณ 7 22" xfId="1258"/>
    <cellStyle name="การคำนวณ 7 3" xfId="1259"/>
    <cellStyle name="การคำนวณ 7 4" xfId="1260"/>
    <cellStyle name="การคำนวณ 7 5" xfId="1261"/>
    <cellStyle name="การคำนวณ 7 6" xfId="1262"/>
    <cellStyle name="การคำนวณ 7 7" xfId="1263"/>
    <cellStyle name="การคำนวณ 7 8" xfId="1264"/>
    <cellStyle name="การคำนวณ 7 9" xfId="1265"/>
    <cellStyle name="การคำนวณ 8" xfId="345"/>
    <cellStyle name="การคำนวณ 8 10" xfId="1266"/>
    <cellStyle name="การคำนวณ 8 11" xfId="1267"/>
    <cellStyle name="การคำนวณ 8 12" xfId="1268"/>
    <cellStyle name="การคำนวณ 8 13" xfId="1269"/>
    <cellStyle name="การคำนวณ 8 14" xfId="1270"/>
    <cellStyle name="การคำนวณ 8 15" xfId="1271"/>
    <cellStyle name="การคำนวณ 8 16" xfId="1272"/>
    <cellStyle name="การคำนวณ 8 17" xfId="1273"/>
    <cellStyle name="การคำนวณ 8 18" xfId="1274"/>
    <cellStyle name="การคำนวณ 8 19" xfId="1275"/>
    <cellStyle name="การคำนวณ 8 2" xfId="1276"/>
    <cellStyle name="การคำนวณ 8 20" xfId="1277"/>
    <cellStyle name="การคำนวณ 8 21" xfId="1278"/>
    <cellStyle name="การคำนวณ 8 22" xfId="1279"/>
    <cellStyle name="การคำนวณ 8 3" xfId="1280"/>
    <cellStyle name="การคำนวณ 8 4" xfId="1281"/>
    <cellStyle name="การคำนวณ 8 5" xfId="1282"/>
    <cellStyle name="การคำนวณ 8 6" xfId="1283"/>
    <cellStyle name="การคำนวณ 8 7" xfId="1284"/>
    <cellStyle name="การคำนวณ 8 8" xfId="1285"/>
    <cellStyle name="การคำนวณ 8 9" xfId="1286"/>
    <cellStyle name="การคำนวณ 9" xfId="346"/>
    <cellStyle name="การคำนวณ 9 10" xfId="1287"/>
    <cellStyle name="การคำนวณ 9 11" xfId="1288"/>
    <cellStyle name="การคำนวณ 9 12" xfId="1289"/>
    <cellStyle name="การคำนวณ 9 13" xfId="1290"/>
    <cellStyle name="การคำนวณ 9 14" xfId="1291"/>
    <cellStyle name="การคำนวณ 9 15" xfId="1292"/>
    <cellStyle name="การคำนวณ 9 16" xfId="1293"/>
    <cellStyle name="การคำนวณ 9 17" xfId="1294"/>
    <cellStyle name="การคำนวณ 9 18" xfId="1295"/>
    <cellStyle name="การคำนวณ 9 19" xfId="1296"/>
    <cellStyle name="การคำนวณ 9 2" xfId="1297"/>
    <cellStyle name="การคำนวณ 9 20" xfId="1298"/>
    <cellStyle name="การคำนวณ 9 21" xfId="1299"/>
    <cellStyle name="การคำนวณ 9 22" xfId="1300"/>
    <cellStyle name="การคำนวณ 9 3" xfId="1301"/>
    <cellStyle name="การคำนวณ 9 4" xfId="1302"/>
    <cellStyle name="การคำนวณ 9 5" xfId="1303"/>
    <cellStyle name="การคำนวณ 9 6" xfId="1304"/>
    <cellStyle name="การคำนวณ 9 7" xfId="1305"/>
    <cellStyle name="การคำนวณ 9 8" xfId="1306"/>
    <cellStyle name="การคำนวณ 9 9" xfId="1307"/>
    <cellStyle name="ข้อความเตือน" xfId="151"/>
    <cellStyle name="ข้อความเตือน 2" xfId="152"/>
    <cellStyle name="ข้อความเตือน 2 2" xfId="553"/>
    <cellStyle name="ข้อความเตือน 3" xfId="153"/>
    <cellStyle name="ข้อความอธิบาย" xfId="154"/>
    <cellStyle name="ข้อความอธิบาย 2" xfId="155"/>
    <cellStyle name="ข้อความอธิบาย 2 2" xfId="554"/>
    <cellStyle name="ข้อความอธิบาย 3" xfId="156"/>
    <cellStyle name="เครื่องหมายจุลภาค" xfId="1" builtinId="3"/>
    <cellStyle name="เครื่องหมายจุลภาค 10" xfId="555"/>
    <cellStyle name="เครื่องหมายจุลภาค 11" xfId="556"/>
    <cellStyle name="เครื่องหมายจุลภาค 12" xfId="557"/>
    <cellStyle name="เครื่องหมายจุลภาค 13" xfId="558"/>
    <cellStyle name="เครื่องหมายจุลภาค 13 2" xfId="559"/>
    <cellStyle name="เครื่องหมายจุลภาค 14" xfId="560"/>
    <cellStyle name="เครื่องหมายจุลภาค 15" xfId="561"/>
    <cellStyle name="เครื่องหมายจุลภาค 18" xfId="306"/>
    <cellStyle name="เครื่องหมายจุลภาค 2" xfId="562"/>
    <cellStyle name="เครื่องหมายจุลภาค 2 2" xfId="134"/>
    <cellStyle name="เครื่องหมายจุลภาค 3" xfId="135"/>
    <cellStyle name="เครื่องหมายจุลภาค 3 2" xfId="563"/>
    <cellStyle name="เครื่องหมายจุลภาค 3 3" xfId="564"/>
    <cellStyle name="เครื่องหมายจุลภาค 4" xfId="565"/>
    <cellStyle name="เครื่องหมายจุลภาค 4 2" xfId="566"/>
    <cellStyle name="เครื่องหมายจุลภาค 5" xfId="567"/>
    <cellStyle name="เครื่องหมายจุลภาค 6" xfId="568"/>
    <cellStyle name="เครื่องหมายจุลภาค 7" xfId="569"/>
    <cellStyle name="เครื่องหมายจุลภาค 8" xfId="570"/>
    <cellStyle name="เครื่องหมายจุลภาค 9" xfId="571"/>
    <cellStyle name="ชื่อเรื่อง" xfId="157"/>
    <cellStyle name="ชื่อเรื่อง 2" xfId="158"/>
    <cellStyle name="ชื่อเรื่อง 2 2" xfId="572"/>
    <cellStyle name="ชื่อเรื่อง 3" xfId="159"/>
    <cellStyle name="เซลล์ตรวจสอบ" xfId="136"/>
    <cellStyle name="เซลล์ตรวจสอบ 2" xfId="137"/>
    <cellStyle name="เซลล์ตรวจสอบ 2 2" xfId="573"/>
    <cellStyle name="เซลล์ตรวจสอบ 3" xfId="138"/>
    <cellStyle name="เซลล์ที่มีการเชื่อมโยง" xfId="139"/>
    <cellStyle name="เซลล์ที่มีการเชื่อมโยง 2" xfId="140"/>
    <cellStyle name="เซลล์ที่มีการเชื่อมโยง 2 2" xfId="574"/>
    <cellStyle name="เซลล์ที่มีการเชื่อมโยง 3" xfId="141"/>
    <cellStyle name="ดี" xfId="160"/>
    <cellStyle name="ดี 2" xfId="161"/>
    <cellStyle name="ดี 2 2" xfId="575"/>
    <cellStyle name="ดี 3" xfId="162"/>
    <cellStyle name="ปกติ" xfId="0" builtinId="0"/>
    <cellStyle name="ปกติ 10" xfId="576"/>
    <cellStyle name="ปกติ 11" xfId="577"/>
    <cellStyle name="ปกติ 12" xfId="578"/>
    <cellStyle name="ปกติ 13" xfId="579"/>
    <cellStyle name="ปกติ 14" xfId="580"/>
    <cellStyle name="ปกติ 15" xfId="581"/>
    <cellStyle name="ปกติ 18" xfId="305"/>
    <cellStyle name="ปกติ 2" xfId="72"/>
    <cellStyle name="ปกติ 2 2" xfId="310"/>
    <cellStyle name="ปกติ 2 2 2" xfId="582"/>
    <cellStyle name="ปกติ 2 2 2 2" xfId="1308"/>
    <cellStyle name="ปกติ 2 2 3" xfId="1309"/>
    <cellStyle name="ปกติ 2 2 4" xfId="1310"/>
    <cellStyle name="ปกติ 2 3" xfId="311"/>
    <cellStyle name="ปกติ 2 3 2" xfId="583"/>
    <cellStyle name="ปกติ 2 3 2 2" xfId="1311"/>
    <cellStyle name="ปกติ 2 3 3" xfId="1312"/>
    <cellStyle name="ปกติ 2 3 4" xfId="1313"/>
    <cellStyle name="ปกติ 2 4" xfId="347"/>
    <cellStyle name="ปกติ 2 4 2" xfId="584"/>
    <cellStyle name="ปกติ 2 4 2 2" xfId="1314"/>
    <cellStyle name="ปกติ 2 4 3" xfId="1315"/>
    <cellStyle name="ปกติ 2 4 4" xfId="1316"/>
    <cellStyle name="ปกติ 2 5" xfId="585"/>
    <cellStyle name="ปกติ 2 5 2" xfId="1317"/>
    <cellStyle name="ปกติ 2 6" xfId="1318"/>
    <cellStyle name="ปกติ 2 7" xfId="1319"/>
    <cellStyle name="ปกติ 3" xfId="73"/>
    <cellStyle name="ปกติ 3 2" xfId="586"/>
    <cellStyle name="ปกติ 3 3" xfId="587"/>
    <cellStyle name="ปกติ 4" xfId="163"/>
    <cellStyle name="ปกติ 4 2" xfId="588"/>
    <cellStyle name="ปกติ 4 3" xfId="589"/>
    <cellStyle name="ปกติ 5" xfId="590"/>
    <cellStyle name="ปกติ 6" xfId="591"/>
    <cellStyle name="ปกติ 7" xfId="592"/>
    <cellStyle name="ปกติ 8" xfId="307"/>
    <cellStyle name="ปกติ 9" xfId="593"/>
    <cellStyle name="ปกติ_Sheet1" xfId="4"/>
    <cellStyle name="ปกติ_ใบรวมแบบใหม่(น้านพ)" xfId="5"/>
    <cellStyle name="ปกติ_ใบรวมแบบใหม่(น้านพ) 2" xfId="164"/>
    <cellStyle name="ป้อนค่า" xfId="165"/>
    <cellStyle name="ป้อนค่า 10" xfId="1320"/>
    <cellStyle name="ป้อนค่า 11" xfId="1321"/>
    <cellStyle name="ป้อนค่า 12" xfId="1322"/>
    <cellStyle name="ป้อนค่า 13" xfId="1323"/>
    <cellStyle name="ป้อนค่า 14" xfId="1324"/>
    <cellStyle name="ป้อนค่า 15" xfId="1325"/>
    <cellStyle name="ป้อนค่า 16" xfId="1326"/>
    <cellStyle name="ป้อนค่า 17" xfId="1327"/>
    <cellStyle name="ป้อนค่า 18" xfId="1328"/>
    <cellStyle name="ป้อนค่า 19" xfId="1329"/>
    <cellStyle name="ป้อนค่า 2" xfId="166"/>
    <cellStyle name="ป้อนค่า 2 10" xfId="1330"/>
    <cellStyle name="ป้อนค่า 2 11" xfId="1331"/>
    <cellStyle name="ป้อนค่า 2 12" xfId="1332"/>
    <cellStyle name="ป้อนค่า 2 13" xfId="1333"/>
    <cellStyle name="ป้อนค่า 2 14" xfId="1334"/>
    <cellStyle name="ป้อนค่า 2 15" xfId="1335"/>
    <cellStyle name="ป้อนค่า 2 16" xfId="1336"/>
    <cellStyle name="ป้อนค่า 2 17" xfId="1337"/>
    <cellStyle name="ป้อนค่า 2 18" xfId="1338"/>
    <cellStyle name="ป้อนค่า 2 19" xfId="1339"/>
    <cellStyle name="ป้อนค่า 2 2" xfId="348"/>
    <cellStyle name="ป้อนค่า 2 2 10" xfId="1340"/>
    <cellStyle name="ป้อนค่า 2 2 11" xfId="1341"/>
    <cellStyle name="ป้อนค่า 2 2 12" xfId="1342"/>
    <cellStyle name="ป้อนค่า 2 2 13" xfId="1343"/>
    <cellStyle name="ป้อนค่า 2 2 14" xfId="1344"/>
    <cellStyle name="ป้อนค่า 2 2 15" xfId="1345"/>
    <cellStyle name="ป้อนค่า 2 2 16" xfId="1346"/>
    <cellStyle name="ป้อนค่า 2 2 17" xfId="1347"/>
    <cellStyle name="ป้อนค่า 2 2 18" xfId="1348"/>
    <cellStyle name="ป้อนค่า 2 2 19" xfId="1349"/>
    <cellStyle name="ป้อนค่า 2 2 2" xfId="1350"/>
    <cellStyle name="ป้อนค่า 2 2 20" xfId="1351"/>
    <cellStyle name="ป้อนค่า 2 2 21" xfId="1352"/>
    <cellStyle name="ป้อนค่า 2 2 22" xfId="1353"/>
    <cellStyle name="ป้อนค่า 2 2 3" xfId="1354"/>
    <cellStyle name="ป้อนค่า 2 2 4" xfId="1355"/>
    <cellStyle name="ป้อนค่า 2 2 5" xfId="1356"/>
    <cellStyle name="ป้อนค่า 2 2 6" xfId="1357"/>
    <cellStyle name="ป้อนค่า 2 2 7" xfId="1358"/>
    <cellStyle name="ป้อนค่า 2 2 8" xfId="1359"/>
    <cellStyle name="ป้อนค่า 2 2 9" xfId="1360"/>
    <cellStyle name="ป้อนค่า 2 20" xfId="1361"/>
    <cellStyle name="ป้อนค่า 2 21" xfId="1362"/>
    <cellStyle name="ป้อนค่า 2 22" xfId="1363"/>
    <cellStyle name="ป้อนค่า 2 23" xfId="1364"/>
    <cellStyle name="ป้อนค่า 2 3" xfId="349"/>
    <cellStyle name="ป้อนค่า 2 3 10" xfId="1365"/>
    <cellStyle name="ป้อนค่า 2 3 11" xfId="1366"/>
    <cellStyle name="ป้อนค่า 2 3 12" xfId="1367"/>
    <cellStyle name="ป้อนค่า 2 3 13" xfId="1368"/>
    <cellStyle name="ป้อนค่า 2 3 14" xfId="1369"/>
    <cellStyle name="ป้อนค่า 2 3 15" xfId="1370"/>
    <cellStyle name="ป้อนค่า 2 3 16" xfId="1371"/>
    <cellStyle name="ป้อนค่า 2 3 17" xfId="1372"/>
    <cellStyle name="ป้อนค่า 2 3 18" xfId="1373"/>
    <cellStyle name="ป้อนค่า 2 3 19" xfId="1374"/>
    <cellStyle name="ป้อนค่า 2 3 2" xfId="1375"/>
    <cellStyle name="ป้อนค่า 2 3 20" xfId="1376"/>
    <cellStyle name="ป้อนค่า 2 3 21" xfId="1377"/>
    <cellStyle name="ป้อนค่า 2 3 22" xfId="1378"/>
    <cellStyle name="ป้อนค่า 2 3 3" xfId="1379"/>
    <cellStyle name="ป้อนค่า 2 3 4" xfId="1380"/>
    <cellStyle name="ป้อนค่า 2 3 5" xfId="1381"/>
    <cellStyle name="ป้อนค่า 2 3 6" xfId="1382"/>
    <cellStyle name="ป้อนค่า 2 3 7" xfId="1383"/>
    <cellStyle name="ป้อนค่า 2 3 8" xfId="1384"/>
    <cellStyle name="ป้อนค่า 2 3 9" xfId="1385"/>
    <cellStyle name="ป้อนค่า 2 4" xfId="350"/>
    <cellStyle name="ป้อนค่า 2 4 10" xfId="1386"/>
    <cellStyle name="ป้อนค่า 2 4 11" xfId="1387"/>
    <cellStyle name="ป้อนค่า 2 4 12" xfId="1388"/>
    <cellStyle name="ป้อนค่า 2 4 13" xfId="1389"/>
    <cellStyle name="ป้อนค่า 2 4 14" xfId="1390"/>
    <cellStyle name="ป้อนค่า 2 4 15" xfId="1391"/>
    <cellStyle name="ป้อนค่า 2 4 16" xfId="1392"/>
    <cellStyle name="ป้อนค่า 2 4 17" xfId="1393"/>
    <cellStyle name="ป้อนค่า 2 4 18" xfId="1394"/>
    <cellStyle name="ป้อนค่า 2 4 19" xfId="1395"/>
    <cellStyle name="ป้อนค่า 2 4 2" xfId="1396"/>
    <cellStyle name="ป้อนค่า 2 4 20" xfId="1397"/>
    <cellStyle name="ป้อนค่า 2 4 21" xfId="1398"/>
    <cellStyle name="ป้อนค่า 2 4 22" xfId="1399"/>
    <cellStyle name="ป้อนค่า 2 4 3" xfId="1400"/>
    <cellStyle name="ป้อนค่า 2 4 4" xfId="1401"/>
    <cellStyle name="ป้อนค่า 2 4 5" xfId="1402"/>
    <cellStyle name="ป้อนค่า 2 4 6" xfId="1403"/>
    <cellStyle name="ป้อนค่า 2 4 7" xfId="1404"/>
    <cellStyle name="ป้อนค่า 2 4 8" xfId="1405"/>
    <cellStyle name="ป้อนค่า 2 4 9" xfId="1406"/>
    <cellStyle name="ป้อนค่า 2 5" xfId="351"/>
    <cellStyle name="ป้อนค่า 2 5 10" xfId="1407"/>
    <cellStyle name="ป้อนค่า 2 5 11" xfId="1408"/>
    <cellStyle name="ป้อนค่า 2 5 12" xfId="1409"/>
    <cellStyle name="ป้อนค่า 2 5 13" xfId="1410"/>
    <cellStyle name="ป้อนค่า 2 5 14" xfId="1411"/>
    <cellStyle name="ป้อนค่า 2 5 15" xfId="1412"/>
    <cellStyle name="ป้อนค่า 2 5 16" xfId="1413"/>
    <cellStyle name="ป้อนค่า 2 5 17" xfId="1414"/>
    <cellStyle name="ป้อนค่า 2 5 18" xfId="1415"/>
    <cellStyle name="ป้อนค่า 2 5 19" xfId="1416"/>
    <cellStyle name="ป้อนค่า 2 5 2" xfId="1417"/>
    <cellStyle name="ป้อนค่า 2 5 20" xfId="1418"/>
    <cellStyle name="ป้อนค่า 2 5 21" xfId="1419"/>
    <cellStyle name="ป้อนค่า 2 5 22" xfId="1420"/>
    <cellStyle name="ป้อนค่า 2 5 3" xfId="1421"/>
    <cellStyle name="ป้อนค่า 2 5 4" xfId="1422"/>
    <cellStyle name="ป้อนค่า 2 5 5" xfId="1423"/>
    <cellStyle name="ป้อนค่า 2 5 6" xfId="1424"/>
    <cellStyle name="ป้อนค่า 2 5 7" xfId="1425"/>
    <cellStyle name="ป้อนค่า 2 5 8" xfId="1426"/>
    <cellStyle name="ป้อนค่า 2 5 9" xfId="1427"/>
    <cellStyle name="ป้อนค่า 2 6" xfId="352"/>
    <cellStyle name="ป้อนค่า 2 6 10" xfId="1428"/>
    <cellStyle name="ป้อนค่า 2 6 11" xfId="1429"/>
    <cellStyle name="ป้อนค่า 2 6 12" xfId="1430"/>
    <cellStyle name="ป้อนค่า 2 6 13" xfId="1431"/>
    <cellStyle name="ป้อนค่า 2 6 14" xfId="1432"/>
    <cellStyle name="ป้อนค่า 2 6 15" xfId="1433"/>
    <cellStyle name="ป้อนค่า 2 6 16" xfId="1434"/>
    <cellStyle name="ป้อนค่า 2 6 17" xfId="1435"/>
    <cellStyle name="ป้อนค่า 2 6 18" xfId="1436"/>
    <cellStyle name="ป้อนค่า 2 6 19" xfId="1437"/>
    <cellStyle name="ป้อนค่า 2 6 2" xfId="1438"/>
    <cellStyle name="ป้อนค่า 2 6 20" xfId="1439"/>
    <cellStyle name="ป้อนค่า 2 6 21" xfId="1440"/>
    <cellStyle name="ป้อนค่า 2 6 22" xfId="1441"/>
    <cellStyle name="ป้อนค่า 2 6 3" xfId="1442"/>
    <cellStyle name="ป้อนค่า 2 6 4" xfId="1443"/>
    <cellStyle name="ป้อนค่า 2 6 5" xfId="1444"/>
    <cellStyle name="ป้อนค่า 2 6 6" xfId="1445"/>
    <cellStyle name="ป้อนค่า 2 6 7" xfId="1446"/>
    <cellStyle name="ป้อนค่า 2 6 8" xfId="1447"/>
    <cellStyle name="ป้อนค่า 2 6 9" xfId="1448"/>
    <cellStyle name="ป้อนค่า 2 7" xfId="353"/>
    <cellStyle name="ป้อนค่า 2 7 10" xfId="1449"/>
    <cellStyle name="ป้อนค่า 2 7 11" xfId="1450"/>
    <cellStyle name="ป้อนค่า 2 7 12" xfId="1451"/>
    <cellStyle name="ป้อนค่า 2 7 13" xfId="1452"/>
    <cellStyle name="ป้อนค่า 2 7 14" xfId="1453"/>
    <cellStyle name="ป้อนค่า 2 7 15" xfId="1454"/>
    <cellStyle name="ป้อนค่า 2 7 16" xfId="1455"/>
    <cellStyle name="ป้อนค่า 2 7 17" xfId="1456"/>
    <cellStyle name="ป้อนค่า 2 7 18" xfId="1457"/>
    <cellStyle name="ป้อนค่า 2 7 19" xfId="1458"/>
    <cellStyle name="ป้อนค่า 2 7 2" xfId="1459"/>
    <cellStyle name="ป้อนค่า 2 7 20" xfId="1460"/>
    <cellStyle name="ป้อนค่า 2 7 21" xfId="1461"/>
    <cellStyle name="ป้อนค่า 2 7 22" xfId="1462"/>
    <cellStyle name="ป้อนค่า 2 7 3" xfId="1463"/>
    <cellStyle name="ป้อนค่า 2 7 4" xfId="1464"/>
    <cellStyle name="ป้อนค่า 2 7 5" xfId="1465"/>
    <cellStyle name="ป้อนค่า 2 7 6" xfId="1466"/>
    <cellStyle name="ป้อนค่า 2 7 7" xfId="1467"/>
    <cellStyle name="ป้อนค่า 2 7 8" xfId="1468"/>
    <cellStyle name="ป้อนค่า 2 7 9" xfId="1469"/>
    <cellStyle name="ป้อนค่า 2 8" xfId="594"/>
    <cellStyle name="ป้อนค่า 2 8 2" xfId="1470"/>
    <cellStyle name="ป้อนค่า 2 9" xfId="1471"/>
    <cellStyle name="ป้อนค่า 20" xfId="1472"/>
    <cellStyle name="ป้อนค่า 21" xfId="1473"/>
    <cellStyle name="ป้อนค่า 22" xfId="1474"/>
    <cellStyle name="ป้อนค่า 23" xfId="1475"/>
    <cellStyle name="ป้อนค่า 24" xfId="1476"/>
    <cellStyle name="ป้อนค่า 25" xfId="1477"/>
    <cellStyle name="ป้อนค่า 3" xfId="167"/>
    <cellStyle name="ป้อนค่า 3 10" xfId="1478"/>
    <cellStyle name="ป้อนค่า 3 11" xfId="1479"/>
    <cellStyle name="ป้อนค่า 3 12" xfId="1480"/>
    <cellStyle name="ป้อนค่า 3 13" xfId="1481"/>
    <cellStyle name="ป้อนค่า 3 14" xfId="1482"/>
    <cellStyle name="ป้อนค่า 3 15" xfId="1483"/>
    <cellStyle name="ป้อนค่า 3 16" xfId="1484"/>
    <cellStyle name="ป้อนค่า 3 17" xfId="1485"/>
    <cellStyle name="ป้อนค่า 3 18" xfId="1486"/>
    <cellStyle name="ป้อนค่า 3 19" xfId="1487"/>
    <cellStyle name="ป้อนค่า 3 2" xfId="354"/>
    <cellStyle name="ป้อนค่า 3 2 10" xfId="1488"/>
    <cellStyle name="ป้อนค่า 3 2 11" xfId="1489"/>
    <cellStyle name="ป้อนค่า 3 2 12" xfId="1490"/>
    <cellStyle name="ป้อนค่า 3 2 13" xfId="1491"/>
    <cellStyle name="ป้อนค่า 3 2 14" xfId="1492"/>
    <cellStyle name="ป้อนค่า 3 2 15" xfId="1493"/>
    <cellStyle name="ป้อนค่า 3 2 16" xfId="1494"/>
    <cellStyle name="ป้อนค่า 3 2 17" xfId="1495"/>
    <cellStyle name="ป้อนค่า 3 2 18" xfId="1496"/>
    <cellStyle name="ป้อนค่า 3 2 19" xfId="1497"/>
    <cellStyle name="ป้อนค่า 3 2 2" xfId="1498"/>
    <cellStyle name="ป้อนค่า 3 2 20" xfId="1499"/>
    <cellStyle name="ป้อนค่า 3 2 21" xfId="1500"/>
    <cellStyle name="ป้อนค่า 3 2 22" xfId="1501"/>
    <cellStyle name="ป้อนค่า 3 2 3" xfId="1502"/>
    <cellStyle name="ป้อนค่า 3 2 4" xfId="1503"/>
    <cellStyle name="ป้อนค่า 3 2 5" xfId="1504"/>
    <cellStyle name="ป้อนค่า 3 2 6" xfId="1505"/>
    <cellStyle name="ป้อนค่า 3 2 7" xfId="1506"/>
    <cellStyle name="ป้อนค่า 3 2 8" xfId="1507"/>
    <cellStyle name="ป้อนค่า 3 2 9" xfId="1508"/>
    <cellStyle name="ป้อนค่า 3 20" xfId="1509"/>
    <cellStyle name="ป้อนค่า 3 21" xfId="1510"/>
    <cellStyle name="ป้อนค่า 3 22" xfId="1511"/>
    <cellStyle name="ป้อนค่า 3 23" xfId="1512"/>
    <cellStyle name="ป้อนค่า 3 3" xfId="355"/>
    <cellStyle name="ป้อนค่า 3 3 10" xfId="1513"/>
    <cellStyle name="ป้อนค่า 3 3 11" xfId="1514"/>
    <cellStyle name="ป้อนค่า 3 3 12" xfId="1515"/>
    <cellStyle name="ป้อนค่า 3 3 13" xfId="1516"/>
    <cellStyle name="ป้อนค่า 3 3 14" xfId="1517"/>
    <cellStyle name="ป้อนค่า 3 3 15" xfId="1518"/>
    <cellStyle name="ป้อนค่า 3 3 16" xfId="1519"/>
    <cellStyle name="ป้อนค่า 3 3 17" xfId="1520"/>
    <cellStyle name="ป้อนค่า 3 3 18" xfId="1521"/>
    <cellStyle name="ป้อนค่า 3 3 19" xfId="1522"/>
    <cellStyle name="ป้อนค่า 3 3 2" xfId="1523"/>
    <cellStyle name="ป้อนค่า 3 3 20" xfId="1524"/>
    <cellStyle name="ป้อนค่า 3 3 21" xfId="1525"/>
    <cellStyle name="ป้อนค่า 3 3 22" xfId="1526"/>
    <cellStyle name="ป้อนค่า 3 3 3" xfId="1527"/>
    <cellStyle name="ป้อนค่า 3 3 4" xfId="1528"/>
    <cellStyle name="ป้อนค่า 3 3 5" xfId="1529"/>
    <cellStyle name="ป้อนค่า 3 3 6" xfId="1530"/>
    <cellStyle name="ป้อนค่า 3 3 7" xfId="1531"/>
    <cellStyle name="ป้อนค่า 3 3 8" xfId="1532"/>
    <cellStyle name="ป้อนค่า 3 3 9" xfId="1533"/>
    <cellStyle name="ป้อนค่า 3 4" xfId="356"/>
    <cellStyle name="ป้อนค่า 3 4 10" xfId="1534"/>
    <cellStyle name="ป้อนค่า 3 4 11" xfId="1535"/>
    <cellStyle name="ป้อนค่า 3 4 12" xfId="1536"/>
    <cellStyle name="ป้อนค่า 3 4 13" xfId="1537"/>
    <cellStyle name="ป้อนค่า 3 4 14" xfId="1538"/>
    <cellStyle name="ป้อนค่า 3 4 15" xfId="1539"/>
    <cellStyle name="ป้อนค่า 3 4 16" xfId="1540"/>
    <cellStyle name="ป้อนค่า 3 4 17" xfId="1541"/>
    <cellStyle name="ป้อนค่า 3 4 18" xfId="1542"/>
    <cellStyle name="ป้อนค่า 3 4 19" xfId="1543"/>
    <cellStyle name="ป้อนค่า 3 4 2" xfId="1544"/>
    <cellStyle name="ป้อนค่า 3 4 20" xfId="1545"/>
    <cellStyle name="ป้อนค่า 3 4 21" xfId="1546"/>
    <cellStyle name="ป้อนค่า 3 4 22" xfId="1547"/>
    <cellStyle name="ป้อนค่า 3 4 3" xfId="1548"/>
    <cellStyle name="ป้อนค่า 3 4 4" xfId="1549"/>
    <cellStyle name="ป้อนค่า 3 4 5" xfId="1550"/>
    <cellStyle name="ป้อนค่า 3 4 6" xfId="1551"/>
    <cellStyle name="ป้อนค่า 3 4 7" xfId="1552"/>
    <cellStyle name="ป้อนค่า 3 4 8" xfId="1553"/>
    <cellStyle name="ป้อนค่า 3 4 9" xfId="1554"/>
    <cellStyle name="ป้อนค่า 3 5" xfId="357"/>
    <cellStyle name="ป้อนค่า 3 5 10" xfId="1555"/>
    <cellStyle name="ป้อนค่า 3 5 11" xfId="1556"/>
    <cellStyle name="ป้อนค่า 3 5 12" xfId="1557"/>
    <cellStyle name="ป้อนค่า 3 5 13" xfId="1558"/>
    <cellStyle name="ป้อนค่า 3 5 14" xfId="1559"/>
    <cellStyle name="ป้อนค่า 3 5 15" xfId="1560"/>
    <cellStyle name="ป้อนค่า 3 5 16" xfId="1561"/>
    <cellStyle name="ป้อนค่า 3 5 17" xfId="1562"/>
    <cellStyle name="ป้อนค่า 3 5 18" xfId="1563"/>
    <cellStyle name="ป้อนค่า 3 5 19" xfId="1564"/>
    <cellStyle name="ป้อนค่า 3 5 2" xfId="1565"/>
    <cellStyle name="ป้อนค่า 3 5 20" xfId="1566"/>
    <cellStyle name="ป้อนค่า 3 5 21" xfId="1567"/>
    <cellStyle name="ป้อนค่า 3 5 22" xfId="1568"/>
    <cellStyle name="ป้อนค่า 3 5 3" xfId="1569"/>
    <cellStyle name="ป้อนค่า 3 5 4" xfId="1570"/>
    <cellStyle name="ป้อนค่า 3 5 5" xfId="1571"/>
    <cellStyle name="ป้อนค่า 3 5 6" xfId="1572"/>
    <cellStyle name="ป้อนค่า 3 5 7" xfId="1573"/>
    <cellStyle name="ป้อนค่า 3 5 8" xfId="1574"/>
    <cellStyle name="ป้อนค่า 3 5 9" xfId="1575"/>
    <cellStyle name="ป้อนค่า 3 6" xfId="358"/>
    <cellStyle name="ป้อนค่า 3 6 10" xfId="1576"/>
    <cellStyle name="ป้อนค่า 3 6 11" xfId="1577"/>
    <cellStyle name="ป้อนค่า 3 6 12" xfId="1578"/>
    <cellStyle name="ป้อนค่า 3 6 13" xfId="1579"/>
    <cellStyle name="ป้อนค่า 3 6 14" xfId="1580"/>
    <cellStyle name="ป้อนค่า 3 6 15" xfId="1581"/>
    <cellStyle name="ป้อนค่า 3 6 16" xfId="1582"/>
    <cellStyle name="ป้อนค่า 3 6 17" xfId="1583"/>
    <cellStyle name="ป้อนค่า 3 6 18" xfId="1584"/>
    <cellStyle name="ป้อนค่า 3 6 19" xfId="1585"/>
    <cellStyle name="ป้อนค่า 3 6 2" xfId="1586"/>
    <cellStyle name="ป้อนค่า 3 6 20" xfId="1587"/>
    <cellStyle name="ป้อนค่า 3 6 21" xfId="1588"/>
    <cellStyle name="ป้อนค่า 3 6 22" xfId="1589"/>
    <cellStyle name="ป้อนค่า 3 6 3" xfId="1590"/>
    <cellStyle name="ป้อนค่า 3 6 4" xfId="1591"/>
    <cellStyle name="ป้อนค่า 3 6 5" xfId="1592"/>
    <cellStyle name="ป้อนค่า 3 6 6" xfId="1593"/>
    <cellStyle name="ป้อนค่า 3 6 7" xfId="1594"/>
    <cellStyle name="ป้อนค่า 3 6 8" xfId="1595"/>
    <cellStyle name="ป้อนค่า 3 6 9" xfId="1596"/>
    <cellStyle name="ป้อนค่า 3 7" xfId="359"/>
    <cellStyle name="ป้อนค่า 3 7 10" xfId="1597"/>
    <cellStyle name="ป้อนค่า 3 7 11" xfId="1598"/>
    <cellStyle name="ป้อนค่า 3 7 12" xfId="1599"/>
    <cellStyle name="ป้อนค่า 3 7 13" xfId="1600"/>
    <cellStyle name="ป้อนค่า 3 7 14" xfId="1601"/>
    <cellStyle name="ป้อนค่า 3 7 15" xfId="1602"/>
    <cellStyle name="ป้อนค่า 3 7 16" xfId="1603"/>
    <cellStyle name="ป้อนค่า 3 7 17" xfId="1604"/>
    <cellStyle name="ป้อนค่า 3 7 18" xfId="1605"/>
    <cellStyle name="ป้อนค่า 3 7 19" xfId="1606"/>
    <cellStyle name="ป้อนค่า 3 7 2" xfId="1607"/>
    <cellStyle name="ป้อนค่า 3 7 20" xfId="1608"/>
    <cellStyle name="ป้อนค่า 3 7 21" xfId="1609"/>
    <cellStyle name="ป้อนค่า 3 7 22" xfId="1610"/>
    <cellStyle name="ป้อนค่า 3 7 3" xfId="1611"/>
    <cellStyle name="ป้อนค่า 3 7 4" xfId="1612"/>
    <cellStyle name="ป้อนค่า 3 7 5" xfId="1613"/>
    <cellStyle name="ป้อนค่า 3 7 6" xfId="1614"/>
    <cellStyle name="ป้อนค่า 3 7 7" xfId="1615"/>
    <cellStyle name="ป้อนค่า 3 7 8" xfId="1616"/>
    <cellStyle name="ป้อนค่า 3 7 9" xfId="1617"/>
    <cellStyle name="ป้อนค่า 3 8" xfId="1618"/>
    <cellStyle name="ป้อนค่า 3 9" xfId="1619"/>
    <cellStyle name="ป้อนค่า 4" xfId="360"/>
    <cellStyle name="ป้อนค่า 4 10" xfId="1620"/>
    <cellStyle name="ป้อนค่า 4 11" xfId="1621"/>
    <cellStyle name="ป้อนค่า 4 12" xfId="1622"/>
    <cellStyle name="ป้อนค่า 4 13" xfId="1623"/>
    <cellStyle name="ป้อนค่า 4 14" xfId="1624"/>
    <cellStyle name="ป้อนค่า 4 15" xfId="1625"/>
    <cellStyle name="ป้อนค่า 4 16" xfId="1626"/>
    <cellStyle name="ป้อนค่า 4 17" xfId="1627"/>
    <cellStyle name="ป้อนค่า 4 18" xfId="1628"/>
    <cellStyle name="ป้อนค่า 4 19" xfId="1629"/>
    <cellStyle name="ป้อนค่า 4 2" xfId="1630"/>
    <cellStyle name="ป้อนค่า 4 20" xfId="1631"/>
    <cellStyle name="ป้อนค่า 4 21" xfId="1632"/>
    <cellStyle name="ป้อนค่า 4 22" xfId="1633"/>
    <cellStyle name="ป้อนค่า 4 3" xfId="1634"/>
    <cellStyle name="ป้อนค่า 4 4" xfId="1635"/>
    <cellStyle name="ป้อนค่า 4 5" xfId="1636"/>
    <cellStyle name="ป้อนค่า 4 6" xfId="1637"/>
    <cellStyle name="ป้อนค่า 4 7" xfId="1638"/>
    <cellStyle name="ป้อนค่า 4 8" xfId="1639"/>
    <cellStyle name="ป้อนค่า 4 9" xfId="1640"/>
    <cellStyle name="ป้อนค่า 5" xfId="361"/>
    <cellStyle name="ป้อนค่า 5 10" xfId="1641"/>
    <cellStyle name="ป้อนค่า 5 11" xfId="1642"/>
    <cellStyle name="ป้อนค่า 5 12" xfId="1643"/>
    <cellStyle name="ป้อนค่า 5 13" xfId="1644"/>
    <cellStyle name="ป้อนค่า 5 14" xfId="1645"/>
    <cellStyle name="ป้อนค่า 5 15" xfId="1646"/>
    <cellStyle name="ป้อนค่า 5 16" xfId="1647"/>
    <cellStyle name="ป้อนค่า 5 17" xfId="1648"/>
    <cellStyle name="ป้อนค่า 5 18" xfId="1649"/>
    <cellStyle name="ป้อนค่า 5 19" xfId="1650"/>
    <cellStyle name="ป้อนค่า 5 2" xfId="1651"/>
    <cellStyle name="ป้อนค่า 5 20" xfId="1652"/>
    <cellStyle name="ป้อนค่า 5 21" xfId="1653"/>
    <cellStyle name="ป้อนค่า 5 22" xfId="1654"/>
    <cellStyle name="ป้อนค่า 5 3" xfId="1655"/>
    <cellStyle name="ป้อนค่า 5 4" xfId="1656"/>
    <cellStyle name="ป้อนค่า 5 5" xfId="1657"/>
    <cellStyle name="ป้อนค่า 5 6" xfId="1658"/>
    <cellStyle name="ป้อนค่า 5 7" xfId="1659"/>
    <cellStyle name="ป้อนค่า 5 8" xfId="1660"/>
    <cellStyle name="ป้อนค่า 5 9" xfId="1661"/>
    <cellStyle name="ป้อนค่า 6" xfId="362"/>
    <cellStyle name="ป้อนค่า 6 10" xfId="1662"/>
    <cellStyle name="ป้อนค่า 6 11" xfId="1663"/>
    <cellStyle name="ป้อนค่า 6 12" xfId="1664"/>
    <cellStyle name="ป้อนค่า 6 13" xfId="1665"/>
    <cellStyle name="ป้อนค่า 6 14" xfId="1666"/>
    <cellStyle name="ป้อนค่า 6 15" xfId="1667"/>
    <cellStyle name="ป้อนค่า 6 16" xfId="1668"/>
    <cellStyle name="ป้อนค่า 6 17" xfId="1669"/>
    <cellStyle name="ป้อนค่า 6 18" xfId="1670"/>
    <cellStyle name="ป้อนค่า 6 19" xfId="1671"/>
    <cellStyle name="ป้อนค่า 6 2" xfId="1672"/>
    <cellStyle name="ป้อนค่า 6 20" xfId="1673"/>
    <cellStyle name="ป้อนค่า 6 21" xfId="1674"/>
    <cellStyle name="ป้อนค่า 6 22" xfId="1675"/>
    <cellStyle name="ป้อนค่า 6 3" xfId="1676"/>
    <cellStyle name="ป้อนค่า 6 4" xfId="1677"/>
    <cellStyle name="ป้อนค่า 6 5" xfId="1678"/>
    <cellStyle name="ป้อนค่า 6 6" xfId="1679"/>
    <cellStyle name="ป้อนค่า 6 7" xfId="1680"/>
    <cellStyle name="ป้อนค่า 6 8" xfId="1681"/>
    <cellStyle name="ป้อนค่า 6 9" xfId="1682"/>
    <cellStyle name="ป้อนค่า 7" xfId="363"/>
    <cellStyle name="ป้อนค่า 7 10" xfId="1683"/>
    <cellStyle name="ป้อนค่า 7 11" xfId="1684"/>
    <cellStyle name="ป้อนค่า 7 12" xfId="1685"/>
    <cellStyle name="ป้อนค่า 7 13" xfId="1686"/>
    <cellStyle name="ป้อนค่า 7 14" xfId="1687"/>
    <cellStyle name="ป้อนค่า 7 15" xfId="1688"/>
    <cellStyle name="ป้อนค่า 7 16" xfId="1689"/>
    <cellStyle name="ป้อนค่า 7 17" xfId="1690"/>
    <cellStyle name="ป้อนค่า 7 18" xfId="1691"/>
    <cellStyle name="ป้อนค่า 7 19" xfId="1692"/>
    <cellStyle name="ป้อนค่า 7 2" xfId="1693"/>
    <cellStyle name="ป้อนค่า 7 20" xfId="1694"/>
    <cellStyle name="ป้อนค่า 7 21" xfId="1695"/>
    <cellStyle name="ป้อนค่า 7 22" xfId="1696"/>
    <cellStyle name="ป้อนค่า 7 3" xfId="1697"/>
    <cellStyle name="ป้อนค่า 7 4" xfId="1698"/>
    <cellStyle name="ป้อนค่า 7 5" xfId="1699"/>
    <cellStyle name="ป้อนค่า 7 6" xfId="1700"/>
    <cellStyle name="ป้อนค่า 7 7" xfId="1701"/>
    <cellStyle name="ป้อนค่า 7 8" xfId="1702"/>
    <cellStyle name="ป้อนค่า 7 9" xfId="1703"/>
    <cellStyle name="ป้อนค่า 8" xfId="364"/>
    <cellStyle name="ป้อนค่า 8 10" xfId="1704"/>
    <cellStyle name="ป้อนค่า 8 11" xfId="1705"/>
    <cellStyle name="ป้อนค่า 8 12" xfId="1706"/>
    <cellStyle name="ป้อนค่า 8 13" xfId="1707"/>
    <cellStyle name="ป้อนค่า 8 14" xfId="1708"/>
    <cellStyle name="ป้อนค่า 8 15" xfId="1709"/>
    <cellStyle name="ป้อนค่า 8 16" xfId="1710"/>
    <cellStyle name="ป้อนค่า 8 17" xfId="1711"/>
    <cellStyle name="ป้อนค่า 8 18" xfId="1712"/>
    <cellStyle name="ป้อนค่า 8 19" xfId="1713"/>
    <cellStyle name="ป้อนค่า 8 2" xfId="1714"/>
    <cellStyle name="ป้อนค่า 8 20" xfId="1715"/>
    <cellStyle name="ป้อนค่า 8 21" xfId="1716"/>
    <cellStyle name="ป้อนค่า 8 22" xfId="1717"/>
    <cellStyle name="ป้อนค่า 8 3" xfId="1718"/>
    <cellStyle name="ป้อนค่า 8 4" xfId="1719"/>
    <cellStyle name="ป้อนค่า 8 5" xfId="1720"/>
    <cellStyle name="ป้อนค่า 8 6" xfId="1721"/>
    <cellStyle name="ป้อนค่า 8 7" xfId="1722"/>
    <cellStyle name="ป้อนค่า 8 8" xfId="1723"/>
    <cellStyle name="ป้อนค่า 8 9" xfId="1724"/>
    <cellStyle name="ป้อนค่า 9" xfId="365"/>
    <cellStyle name="ป้อนค่า 9 10" xfId="1725"/>
    <cellStyle name="ป้อนค่า 9 11" xfId="1726"/>
    <cellStyle name="ป้อนค่า 9 12" xfId="1727"/>
    <cellStyle name="ป้อนค่า 9 13" xfId="1728"/>
    <cellStyle name="ป้อนค่า 9 14" xfId="1729"/>
    <cellStyle name="ป้อนค่า 9 15" xfId="1730"/>
    <cellStyle name="ป้อนค่า 9 16" xfId="1731"/>
    <cellStyle name="ป้อนค่า 9 17" xfId="1732"/>
    <cellStyle name="ป้อนค่า 9 18" xfId="1733"/>
    <cellStyle name="ป้อนค่า 9 19" xfId="1734"/>
    <cellStyle name="ป้อนค่า 9 2" xfId="1735"/>
    <cellStyle name="ป้อนค่า 9 20" xfId="1736"/>
    <cellStyle name="ป้อนค่า 9 21" xfId="1737"/>
    <cellStyle name="ป้อนค่า 9 22" xfId="1738"/>
    <cellStyle name="ป้อนค่า 9 3" xfId="1739"/>
    <cellStyle name="ป้อนค่า 9 4" xfId="1740"/>
    <cellStyle name="ป้อนค่า 9 5" xfId="1741"/>
    <cellStyle name="ป้อนค่า 9 6" xfId="1742"/>
    <cellStyle name="ป้อนค่า 9 7" xfId="1743"/>
    <cellStyle name="ป้อนค่า 9 8" xfId="1744"/>
    <cellStyle name="ป้อนค่า 9 9" xfId="1745"/>
    <cellStyle name="ปานกลาง" xfId="168"/>
    <cellStyle name="ปานกลาง 2" xfId="169"/>
    <cellStyle name="ปานกลาง 2 2" xfId="595"/>
    <cellStyle name="ปานกลาง 3" xfId="170"/>
    <cellStyle name="เปอร์เซ็นต์" xfId="308" builtinId="5"/>
    <cellStyle name="เปอร์เซ็นต์ 2" xfId="596"/>
    <cellStyle name="ผลรวม" xfId="171"/>
    <cellStyle name="ผลรวม 10" xfId="1746"/>
    <cellStyle name="ผลรวม 11" xfId="1747"/>
    <cellStyle name="ผลรวม 12" xfId="1748"/>
    <cellStyle name="ผลรวม 13" xfId="1749"/>
    <cellStyle name="ผลรวม 14" xfId="1750"/>
    <cellStyle name="ผลรวม 15" xfId="1751"/>
    <cellStyle name="ผลรวม 16" xfId="1752"/>
    <cellStyle name="ผลรวม 17" xfId="1753"/>
    <cellStyle name="ผลรวม 18" xfId="1754"/>
    <cellStyle name="ผลรวม 19" xfId="1755"/>
    <cellStyle name="ผลรวม 2" xfId="172"/>
    <cellStyle name="ผลรวม 2 10" xfId="1756"/>
    <cellStyle name="ผลรวม 2 11" xfId="1757"/>
    <cellStyle name="ผลรวม 2 12" xfId="1758"/>
    <cellStyle name="ผลรวม 2 13" xfId="1759"/>
    <cellStyle name="ผลรวม 2 14" xfId="1760"/>
    <cellStyle name="ผลรวม 2 15" xfId="1761"/>
    <cellStyle name="ผลรวม 2 16" xfId="1762"/>
    <cellStyle name="ผลรวม 2 17" xfId="1763"/>
    <cellStyle name="ผลรวม 2 18" xfId="1764"/>
    <cellStyle name="ผลรวม 2 19" xfId="1765"/>
    <cellStyle name="ผลรวม 2 2" xfId="366"/>
    <cellStyle name="ผลรวม 2 2 10" xfId="1766"/>
    <cellStyle name="ผลรวม 2 2 11" xfId="1767"/>
    <cellStyle name="ผลรวม 2 2 12" xfId="1768"/>
    <cellStyle name="ผลรวม 2 2 13" xfId="1769"/>
    <cellStyle name="ผลรวม 2 2 14" xfId="1770"/>
    <cellStyle name="ผลรวม 2 2 15" xfId="1771"/>
    <cellStyle name="ผลรวม 2 2 16" xfId="1772"/>
    <cellStyle name="ผลรวม 2 2 17" xfId="1773"/>
    <cellStyle name="ผลรวม 2 2 18" xfId="1774"/>
    <cellStyle name="ผลรวม 2 2 19" xfId="1775"/>
    <cellStyle name="ผลรวม 2 2 2" xfId="1776"/>
    <cellStyle name="ผลรวม 2 2 20" xfId="1777"/>
    <cellStyle name="ผลรวม 2 2 21" xfId="1778"/>
    <cellStyle name="ผลรวม 2 2 22" xfId="1779"/>
    <cellStyle name="ผลรวม 2 2 3" xfId="1780"/>
    <cellStyle name="ผลรวม 2 2 4" xfId="1781"/>
    <cellStyle name="ผลรวม 2 2 5" xfId="1782"/>
    <cellStyle name="ผลรวม 2 2 6" xfId="1783"/>
    <cellStyle name="ผลรวม 2 2 7" xfId="1784"/>
    <cellStyle name="ผลรวม 2 2 8" xfId="1785"/>
    <cellStyle name="ผลรวม 2 2 9" xfId="1786"/>
    <cellStyle name="ผลรวม 2 20" xfId="1787"/>
    <cellStyle name="ผลรวม 2 21" xfId="1788"/>
    <cellStyle name="ผลรวม 2 22" xfId="1789"/>
    <cellStyle name="ผลรวม 2 23" xfId="1790"/>
    <cellStyle name="ผลรวม 2 3" xfId="367"/>
    <cellStyle name="ผลรวม 2 3 10" xfId="1791"/>
    <cellStyle name="ผลรวม 2 3 11" xfId="1792"/>
    <cellStyle name="ผลรวม 2 3 12" xfId="1793"/>
    <cellStyle name="ผลรวม 2 3 13" xfId="1794"/>
    <cellStyle name="ผลรวม 2 3 14" xfId="1795"/>
    <cellStyle name="ผลรวม 2 3 15" xfId="1796"/>
    <cellStyle name="ผลรวม 2 3 16" xfId="1797"/>
    <cellStyle name="ผลรวม 2 3 17" xfId="1798"/>
    <cellStyle name="ผลรวม 2 3 18" xfId="1799"/>
    <cellStyle name="ผลรวม 2 3 19" xfId="1800"/>
    <cellStyle name="ผลรวม 2 3 2" xfId="1801"/>
    <cellStyle name="ผลรวม 2 3 20" xfId="1802"/>
    <cellStyle name="ผลรวม 2 3 21" xfId="1803"/>
    <cellStyle name="ผลรวม 2 3 22" xfId="1804"/>
    <cellStyle name="ผลรวม 2 3 3" xfId="1805"/>
    <cellStyle name="ผลรวม 2 3 4" xfId="1806"/>
    <cellStyle name="ผลรวม 2 3 5" xfId="1807"/>
    <cellStyle name="ผลรวม 2 3 6" xfId="1808"/>
    <cellStyle name="ผลรวม 2 3 7" xfId="1809"/>
    <cellStyle name="ผลรวม 2 3 8" xfId="1810"/>
    <cellStyle name="ผลรวม 2 3 9" xfId="1811"/>
    <cellStyle name="ผลรวม 2 4" xfId="368"/>
    <cellStyle name="ผลรวม 2 4 10" xfId="1812"/>
    <cellStyle name="ผลรวม 2 4 11" xfId="1813"/>
    <cellStyle name="ผลรวม 2 4 12" xfId="1814"/>
    <cellStyle name="ผลรวม 2 4 13" xfId="1815"/>
    <cellStyle name="ผลรวม 2 4 14" xfId="1816"/>
    <cellStyle name="ผลรวม 2 4 15" xfId="1817"/>
    <cellStyle name="ผลรวม 2 4 16" xfId="1818"/>
    <cellStyle name="ผลรวม 2 4 17" xfId="1819"/>
    <cellStyle name="ผลรวม 2 4 18" xfId="1820"/>
    <cellStyle name="ผลรวม 2 4 19" xfId="1821"/>
    <cellStyle name="ผลรวม 2 4 2" xfId="1822"/>
    <cellStyle name="ผลรวม 2 4 20" xfId="1823"/>
    <cellStyle name="ผลรวม 2 4 21" xfId="1824"/>
    <cellStyle name="ผลรวม 2 4 22" xfId="1825"/>
    <cellStyle name="ผลรวม 2 4 3" xfId="1826"/>
    <cellStyle name="ผลรวม 2 4 4" xfId="1827"/>
    <cellStyle name="ผลรวม 2 4 5" xfId="1828"/>
    <cellStyle name="ผลรวม 2 4 6" xfId="1829"/>
    <cellStyle name="ผลรวม 2 4 7" xfId="1830"/>
    <cellStyle name="ผลรวม 2 4 8" xfId="1831"/>
    <cellStyle name="ผลรวม 2 4 9" xfId="1832"/>
    <cellStyle name="ผลรวม 2 5" xfId="369"/>
    <cellStyle name="ผลรวม 2 5 10" xfId="1833"/>
    <cellStyle name="ผลรวม 2 5 11" xfId="1834"/>
    <cellStyle name="ผลรวม 2 5 12" xfId="1835"/>
    <cellStyle name="ผลรวม 2 5 13" xfId="1836"/>
    <cellStyle name="ผลรวม 2 5 14" xfId="1837"/>
    <cellStyle name="ผลรวม 2 5 15" xfId="1838"/>
    <cellStyle name="ผลรวม 2 5 16" xfId="1839"/>
    <cellStyle name="ผลรวม 2 5 17" xfId="1840"/>
    <cellStyle name="ผลรวม 2 5 18" xfId="1841"/>
    <cellStyle name="ผลรวม 2 5 19" xfId="1842"/>
    <cellStyle name="ผลรวม 2 5 2" xfId="1843"/>
    <cellStyle name="ผลรวม 2 5 20" xfId="1844"/>
    <cellStyle name="ผลรวม 2 5 21" xfId="1845"/>
    <cellStyle name="ผลรวม 2 5 22" xfId="1846"/>
    <cellStyle name="ผลรวม 2 5 3" xfId="1847"/>
    <cellStyle name="ผลรวม 2 5 4" xfId="1848"/>
    <cellStyle name="ผลรวม 2 5 5" xfId="1849"/>
    <cellStyle name="ผลรวม 2 5 6" xfId="1850"/>
    <cellStyle name="ผลรวม 2 5 7" xfId="1851"/>
    <cellStyle name="ผลรวม 2 5 8" xfId="1852"/>
    <cellStyle name="ผลรวม 2 5 9" xfId="1853"/>
    <cellStyle name="ผลรวม 2 6" xfId="370"/>
    <cellStyle name="ผลรวม 2 6 10" xfId="1854"/>
    <cellStyle name="ผลรวม 2 6 11" xfId="1855"/>
    <cellStyle name="ผลรวม 2 6 12" xfId="1856"/>
    <cellStyle name="ผลรวม 2 6 13" xfId="1857"/>
    <cellStyle name="ผลรวม 2 6 14" xfId="1858"/>
    <cellStyle name="ผลรวม 2 6 15" xfId="1859"/>
    <cellStyle name="ผลรวม 2 6 16" xfId="1860"/>
    <cellStyle name="ผลรวม 2 6 17" xfId="1861"/>
    <cellStyle name="ผลรวม 2 6 18" xfId="1862"/>
    <cellStyle name="ผลรวม 2 6 19" xfId="1863"/>
    <cellStyle name="ผลรวม 2 6 2" xfId="1864"/>
    <cellStyle name="ผลรวม 2 6 20" xfId="1865"/>
    <cellStyle name="ผลรวม 2 6 21" xfId="1866"/>
    <cellStyle name="ผลรวม 2 6 22" xfId="1867"/>
    <cellStyle name="ผลรวม 2 6 3" xfId="1868"/>
    <cellStyle name="ผลรวม 2 6 4" xfId="1869"/>
    <cellStyle name="ผลรวม 2 6 5" xfId="1870"/>
    <cellStyle name="ผลรวม 2 6 6" xfId="1871"/>
    <cellStyle name="ผลรวม 2 6 7" xfId="1872"/>
    <cellStyle name="ผลรวม 2 6 8" xfId="1873"/>
    <cellStyle name="ผลรวม 2 6 9" xfId="1874"/>
    <cellStyle name="ผลรวม 2 7" xfId="371"/>
    <cellStyle name="ผลรวม 2 7 10" xfId="1875"/>
    <cellStyle name="ผลรวม 2 7 11" xfId="1876"/>
    <cellStyle name="ผลรวม 2 7 12" xfId="1877"/>
    <cellStyle name="ผลรวม 2 7 13" xfId="1878"/>
    <cellStyle name="ผลรวม 2 7 14" xfId="1879"/>
    <cellStyle name="ผลรวม 2 7 15" xfId="1880"/>
    <cellStyle name="ผลรวม 2 7 16" xfId="1881"/>
    <cellStyle name="ผลรวม 2 7 17" xfId="1882"/>
    <cellStyle name="ผลรวม 2 7 18" xfId="1883"/>
    <cellStyle name="ผลรวม 2 7 19" xfId="1884"/>
    <cellStyle name="ผลรวม 2 7 2" xfId="1885"/>
    <cellStyle name="ผลรวม 2 7 20" xfId="1886"/>
    <cellStyle name="ผลรวม 2 7 21" xfId="1887"/>
    <cellStyle name="ผลรวม 2 7 22" xfId="1888"/>
    <cellStyle name="ผลรวม 2 7 3" xfId="1889"/>
    <cellStyle name="ผลรวม 2 7 4" xfId="1890"/>
    <cellStyle name="ผลรวม 2 7 5" xfId="1891"/>
    <cellStyle name="ผลรวม 2 7 6" xfId="1892"/>
    <cellStyle name="ผลรวม 2 7 7" xfId="1893"/>
    <cellStyle name="ผลรวม 2 7 8" xfId="1894"/>
    <cellStyle name="ผลรวม 2 7 9" xfId="1895"/>
    <cellStyle name="ผลรวม 2 8" xfId="597"/>
    <cellStyle name="ผลรวม 2 8 2" xfId="1896"/>
    <cellStyle name="ผลรวม 2 9" xfId="1897"/>
    <cellStyle name="ผลรวม 20" xfId="1898"/>
    <cellStyle name="ผลรวม 21" xfId="1899"/>
    <cellStyle name="ผลรวม 22" xfId="1900"/>
    <cellStyle name="ผลรวม 23" xfId="1901"/>
    <cellStyle name="ผลรวม 24" xfId="1902"/>
    <cellStyle name="ผลรวม 25" xfId="1903"/>
    <cellStyle name="ผลรวม 3" xfId="173"/>
    <cellStyle name="ผลรวม 3 10" xfId="1904"/>
    <cellStyle name="ผลรวม 3 11" xfId="1905"/>
    <cellStyle name="ผลรวม 3 12" xfId="1906"/>
    <cellStyle name="ผลรวม 3 13" xfId="1907"/>
    <cellStyle name="ผลรวม 3 14" xfId="1908"/>
    <cellStyle name="ผลรวม 3 15" xfId="1909"/>
    <cellStyle name="ผลรวม 3 16" xfId="1910"/>
    <cellStyle name="ผลรวม 3 17" xfId="1911"/>
    <cellStyle name="ผลรวม 3 18" xfId="1912"/>
    <cellStyle name="ผลรวม 3 19" xfId="1913"/>
    <cellStyle name="ผลรวม 3 2" xfId="372"/>
    <cellStyle name="ผลรวม 3 2 10" xfId="1914"/>
    <cellStyle name="ผลรวม 3 2 11" xfId="1915"/>
    <cellStyle name="ผลรวม 3 2 12" xfId="1916"/>
    <cellStyle name="ผลรวม 3 2 13" xfId="1917"/>
    <cellStyle name="ผลรวม 3 2 14" xfId="1918"/>
    <cellStyle name="ผลรวม 3 2 15" xfId="1919"/>
    <cellStyle name="ผลรวม 3 2 16" xfId="1920"/>
    <cellStyle name="ผลรวม 3 2 17" xfId="1921"/>
    <cellStyle name="ผลรวม 3 2 18" xfId="1922"/>
    <cellStyle name="ผลรวม 3 2 19" xfId="1923"/>
    <cellStyle name="ผลรวม 3 2 2" xfId="1924"/>
    <cellStyle name="ผลรวม 3 2 20" xfId="1925"/>
    <cellStyle name="ผลรวม 3 2 21" xfId="1926"/>
    <cellStyle name="ผลรวม 3 2 22" xfId="1927"/>
    <cellStyle name="ผลรวม 3 2 3" xfId="1928"/>
    <cellStyle name="ผลรวม 3 2 4" xfId="1929"/>
    <cellStyle name="ผลรวม 3 2 5" xfId="1930"/>
    <cellStyle name="ผลรวม 3 2 6" xfId="1931"/>
    <cellStyle name="ผลรวม 3 2 7" xfId="1932"/>
    <cellStyle name="ผลรวม 3 2 8" xfId="1933"/>
    <cellStyle name="ผลรวม 3 2 9" xfId="1934"/>
    <cellStyle name="ผลรวม 3 20" xfId="1935"/>
    <cellStyle name="ผลรวม 3 21" xfId="1936"/>
    <cellStyle name="ผลรวม 3 22" xfId="1937"/>
    <cellStyle name="ผลรวม 3 23" xfId="1938"/>
    <cellStyle name="ผลรวม 3 3" xfId="373"/>
    <cellStyle name="ผลรวม 3 3 10" xfId="1939"/>
    <cellStyle name="ผลรวม 3 3 11" xfId="1940"/>
    <cellStyle name="ผลรวม 3 3 12" xfId="1941"/>
    <cellStyle name="ผลรวม 3 3 13" xfId="1942"/>
    <cellStyle name="ผลรวม 3 3 14" xfId="1943"/>
    <cellStyle name="ผลรวม 3 3 15" xfId="1944"/>
    <cellStyle name="ผลรวม 3 3 16" xfId="1945"/>
    <cellStyle name="ผลรวม 3 3 17" xfId="1946"/>
    <cellStyle name="ผลรวม 3 3 18" xfId="1947"/>
    <cellStyle name="ผลรวม 3 3 19" xfId="1948"/>
    <cellStyle name="ผลรวม 3 3 2" xfId="1949"/>
    <cellStyle name="ผลรวม 3 3 20" xfId="1950"/>
    <cellStyle name="ผลรวม 3 3 21" xfId="1951"/>
    <cellStyle name="ผลรวม 3 3 22" xfId="1952"/>
    <cellStyle name="ผลรวม 3 3 3" xfId="1953"/>
    <cellStyle name="ผลรวม 3 3 4" xfId="1954"/>
    <cellStyle name="ผลรวม 3 3 5" xfId="1955"/>
    <cellStyle name="ผลรวม 3 3 6" xfId="1956"/>
    <cellStyle name="ผลรวม 3 3 7" xfId="1957"/>
    <cellStyle name="ผลรวม 3 3 8" xfId="1958"/>
    <cellStyle name="ผลรวม 3 3 9" xfId="1959"/>
    <cellStyle name="ผลรวม 3 4" xfId="374"/>
    <cellStyle name="ผลรวม 3 4 10" xfId="1960"/>
    <cellStyle name="ผลรวม 3 4 11" xfId="1961"/>
    <cellStyle name="ผลรวม 3 4 12" xfId="1962"/>
    <cellStyle name="ผลรวม 3 4 13" xfId="1963"/>
    <cellStyle name="ผลรวม 3 4 14" xfId="1964"/>
    <cellStyle name="ผลรวม 3 4 15" xfId="1965"/>
    <cellStyle name="ผลรวม 3 4 16" xfId="1966"/>
    <cellStyle name="ผลรวม 3 4 17" xfId="1967"/>
    <cellStyle name="ผลรวม 3 4 18" xfId="1968"/>
    <cellStyle name="ผลรวม 3 4 19" xfId="1969"/>
    <cellStyle name="ผลรวม 3 4 2" xfId="1970"/>
    <cellStyle name="ผลรวม 3 4 20" xfId="1971"/>
    <cellStyle name="ผลรวม 3 4 21" xfId="1972"/>
    <cellStyle name="ผลรวม 3 4 22" xfId="1973"/>
    <cellStyle name="ผลรวม 3 4 3" xfId="1974"/>
    <cellStyle name="ผลรวม 3 4 4" xfId="1975"/>
    <cellStyle name="ผลรวม 3 4 5" xfId="1976"/>
    <cellStyle name="ผลรวม 3 4 6" xfId="1977"/>
    <cellStyle name="ผลรวม 3 4 7" xfId="1978"/>
    <cellStyle name="ผลรวม 3 4 8" xfId="1979"/>
    <cellStyle name="ผลรวม 3 4 9" xfId="1980"/>
    <cellStyle name="ผลรวม 3 5" xfId="375"/>
    <cellStyle name="ผลรวม 3 5 10" xfId="1981"/>
    <cellStyle name="ผลรวม 3 5 11" xfId="1982"/>
    <cellStyle name="ผลรวม 3 5 12" xfId="1983"/>
    <cellStyle name="ผลรวม 3 5 13" xfId="1984"/>
    <cellStyle name="ผลรวม 3 5 14" xfId="1985"/>
    <cellStyle name="ผลรวม 3 5 15" xfId="1986"/>
    <cellStyle name="ผลรวม 3 5 16" xfId="1987"/>
    <cellStyle name="ผลรวม 3 5 17" xfId="1988"/>
    <cellStyle name="ผลรวม 3 5 18" xfId="1989"/>
    <cellStyle name="ผลรวม 3 5 19" xfId="1990"/>
    <cellStyle name="ผลรวม 3 5 2" xfId="1991"/>
    <cellStyle name="ผลรวม 3 5 20" xfId="1992"/>
    <cellStyle name="ผลรวม 3 5 21" xfId="1993"/>
    <cellStyle name="ผลรวม 3 5 22" xfId="1994"/>
    <cellStyle name="ผลรวม 3 5 3" xfId="1995"/>
    <cellStyle name="ผลรวม 3 5 4" xfId="1996"/>
    <cellStyle name="ผลรวม 3 5 5" xfId="1997"/>
    <cellStyle name="ผลรวม 3 5 6" xfId="1998"/>
    <cellStyle name="ผลรวม 3 5 7" xfId="1999"/>
    <cellStyle name="ผลรวม 3 5 8" xfId="2000"/>
    <cellStyle name="ผลรวม 3 5 9" xfId="2001"/>
    <cellStyle name="ผลรวม 3 6" xfId="376"/>
    <cellStyle name="ผลรวม 3 6 10" xfId="2002"/>
    <cellStyle name="ผลรวม 3 6 11" xfId="2003"/>
    <cellStyle name="ผลรวม 3 6 12" xfId="2004"/>
    <cellStyle name="ผลรวม 3 6 13" xfId="2005"/>
    <cellStyle name="ผลรวม 3 6 14" xfId="2006"/>
    <cellStyle name="ผลรวม 3 6 15" xfId="2007"/>
    <cellStyle name="ผลรวม 3 6 16" xfId="2008"/>
    <cellStyle name="ผลรวม 3 6 17" xfId="2009"/>
    <cellStyle name="ผลรวม 3 6 18" xfId="2010"/>
    <cellStyle name="ผลรวม 3 6 19" xfId="2011"/>
    <cellStyle name="ผลรวม 3 6 2" xfId="2012"/>
    <cellStyle name="ผลรวม 3 6 20" xfId="2013"/>
    <cellStyle name="ผลรวม 3 6 21" xfId="2014"/>
    <cellStyle name="ผลรวม 3 6 22" xfId="2015"/>
    <cellStyle name="ผลรวม 3 6 3" xfId="2016"/>
    <cellStyle name="ผลรวม 3 6 4" xfId="2017"/>
    <cellStyle name="ผลรวม 3 6 5" xfId="2018"/>
    <cellStyle name="ผลรวม 3 6 6" xfId="2019"/>
    <cellStyle name="ผลรวม 3 6 7" xfId="2020"/>
    <cellStyle name="ผลรวม 3 6 8" xfId="2021"/>
    <cellStyle name="ผลรวม 3 6 9" xfId="2022"/>
    <cellStyle name="ผลรวม 3 7" xfId="377"/>
    <cellStyle name="ผลรวม 3 7 10" xfId="2023"/>
    <cellStyle name="ผลรวม 3 7 11" xfId="2024"/>
    <cellStyle name="ผลรวม 3 7 12" xfId="2025"/>
    <cellStyle name="ผลรวม 3 7 13" xfId="2026"/>
    <cellStyle name="ผลรวม 3 7 14" xfId="2027"/>
    <cellStyle name="ผลรวม 3 7 15" xfId="2028"/>
    <cellStyle name="ผลรวม 3 7 16" xfId="2029"/>
    <cellStyle name="ผลรวม 3 7 17" xfId="2030"/>
    <cellStyle name="ผลรวม 3 7 18" xfId="2031"/>
    <cellStyle name="ผลรวม 3 7 19" xfId="2032"/>
    <cellStyle name="ผลรวม 3 7 2" xfId="2033"/>
    <cellStyle name="ผลรวม 3 7 20" xfId="2034"/>
    <cellStyle name="ผลรวม 3 7 21" xfId="2035"/>
    <cellStyle name="ผลรวม 3 7 22" xfId="2036"/>
    <cellStyle name="ผลรวม 3 7 3" xfId="2037"/>
    <cellStyle name="ผลรวม 3 7 4" xfId="2038"/>
    <cellStyle name="ผลรวม 3 7 5" xfId="2039"/>
    <cellStyle name="ผลรวม 3 7 6" xfId="2040"/>
    <cellStyle name="ผลรวม 3 7 7" xfId="2041"/>
    <cellStyle name="ผลรวม 3 7 8" xfId="2042"/>
    <cellStyle name="ผลรวม 3 7 9" xfId="2043"/>
    <cellStyle name="ผลรวม 3 8" xfId="2044"/>
    <cellStyle name="ผลรวม 3 9" xfId="2045"/>
    <cellStyle name="ผลรวม 4" xfId="378"/>
    <cellStyle name="ผลรวม 4 10" xfId="2046"/>
    <cellStyle name="ผลรวม 4 11" xfId="2047"/>
    <cellStyle name="ผลรวม 4 12" xfId="2048"/>
    <cellStyle name="ผลรวม 4 13" xfId="2049"/>
    <cellStyle name="ผลรวม 4 14" xfId="2050"/>
    <cellStyle name="ผลรวม 4 15" xfId="2051"/>
    <cellStyle name="ผลรวม 4 16" xfId="2052"/>
    <cellStyle name="ผลรวม 4 17" xfId="2053"/>
    <cellStyle name="ผลรวม 4 18" xfId="2054"/>
    <cellStyle name="ผลรวม 4 19" xfId="2055"/>
    <cellStyle name="ผลรวม 4 2" xfId="2056"/>
    <cellStyle name="ผลรวม 4 20" xfId="2057"/>
    <cellStyle name="ผลรวม 4 21" xfId="2058"/>
    <cellStyle name="ผลรวม 4 22" xfId="2059"/>
    <cellStyle name="ผลรวม 4 3" xfId="2060"/>
    <cellStyle name="ผลรวม 4 4" xfId="2061"/>
    <cellStyle name="ผลรวม 4 5" xfId="2062"/>
    <cellStyle name="ผลรวม 4 6" xfId="2063"/>
    <cellStyle name="ผลรวม 4 7" xfId="2064"/>
    <cellStyle name="ผลรวม 4 8" xfId="2065"/>
    <cellStyle name="ผลรวม 4 9" xfId="2066"/>
    <cellStyle name="ผลรวม 5" xfId="379"/>
    <cellStyle name="ผลรวม 5 10" xfId="2067"/>
    <cellStyle name="ผลรวม 5 11" xfId="2068"/>
    <cellStyle name="ผลรวม 5 12" xfId="2069"/>
    <cellStyle name="ผลรวม 5 13" xfId="2070"/>
    <cellStyle name="ผลรวม 5 14" xfId="2071"/>
    <cellStyle name="ผลรวม 5 15" xfId="2072"/>
    <cellStyle name="ผลรวม 5 16" xfId="2073"/>
    <cellStyle name="ผลรวม 5 17" xfId="2074"/>
    <cellStyle name="ผลรวม 5 18" xfId="2075"/>
    <cellStyle name="ผลรวม 5 19" xfId="2076"/>
    <cellStyle name="ผลรวม 5 2" xfId="2077"/>
    <cellStyle name="ผลรวม 5 20" xfId="2078"/>
    <cellStyle name="ผลรวม 5 21" xfId="2079"/>
    <cellStyle name="ผลรวม 5 22" xfId="2080"/>
    <cellStyle name="ผลรวม 5 3" xfId="2081"/>
    <cellStyle name="ผลรวม 5 4" xfId="2082"/>
    <cellStyle name="ผลรวม 5 5" xfId="2083"/>
    <cellStyle name="ผลรวม 5 6" xfId="2084"/>
    <cellStyle name="ผลรวม 5 7" xfId="2085"/>
    <cellStyle name="ผลรวม 5 8" xfId="2086"/>
    <cellStyle name="ผลรวม 5 9" xfId="2087"/>
    <cellStyle name="ผลรวม 6" xfId="380"/>
    <cellStyle name="ผลรวม 6 10" xfId="2088"/>
    <cellStyle name="ผลรวม 6 11" xfId="2089"/>
    <cellStyle name="ผลรวม 6 12" xfId="2090"/>
    <cellStyle name="ผลรวม 6 13" xfId="2091"/>
    <cellStyle name="ผลรวม 6 14" xfId="2092"/>
    <cellStyle name="ผลรวม 6 15" xfId="2093"/>
    <cellStyle name="ผลรวม 6 16" xfId="2094"/>
    <cellStyle name="ผลรวม 6 17" xfId="2095"/>
    <cellStyle name="ผลรวม 6 18" xfId="2096"/>
    <cellStyle name="ผลรวม 6 19" xfId="2097"/>
    <cellStyle name="ผลรวม 6 2" xfId="2098"/>
    <cellStyle name="ผลรวม 6 20" xfId="2099"/>
    <cellStyle name="ผลรวม 6 21" xfId="2100"/>
    <cellStyle name="ผลรวม 6 22" xfId="2101"/>
    <cellStyle name="ผลรวม 6 3" xfId="2102"/>
    <cellStyle name="ผลรวม 6 4" xfId="2103"/>
    <cellStyle name="ผลรวม 6 5" xfId="2104"/>
    <cellStyle name="ผลรวม 6 6" xfId="2105"/>
    <cellStyle name="ผลรวม 6 7" xfId="2106"/>
    <cellStyle name="ผลรวม 6 8" xfId="2107"/>
    <cellStyle name="ผลรวม 6 9" xfId="2108"/>
    <cellStyle name="ผลรวม 7" xfId="381"/>
    <cellStyle name="ผลรวม 7 10" xfId="2109"/>
    <cellStyle name="ผลรวม 7 11" xfId="2110"/>
    <cellStyle name="ผลรวม 7 12" xfId="2111"/>
    <cellStyle name="ผลรวม 7 13" xfId="2112"/>
    <cellStyle name="ผลรวม 7 14" xfId="2113"/>
    <cellStyle name="ผลรวม 7 15" xfId="2114"/>
    <cellStyle name="ผลรวม 7 16" xfId="2115"/>
    <cellStyle name="ผลรวม 7 17" xfId="2116"/>
    <cellStyle name="ผลรวม 7 18" xfId="2117"/>
    <cellStyle name="ผลรวม 7 19" xfId="2118"/>
    <cellStyle name="ผลรวม 7 2" xfId="2119"/>
    <cellStyle name="ผลรวม 7 20" xfId="2120"/>
    <cellStyle name="ผลรวม 7 21" xfId="2121"/>
    <cellStyle name="ผลรวม 7 22" xfId="2122"/>
    <cellStyle name="ผลรวม 7 3" xfId="2123"/>
    <cellStyle name="ผลรวม 7 4" xfId="2124"/>
    <cellStyle name="ผลรวม 7 5" xfId="2125"/>
    <cellStyle name="ผลรวม 7 6" xfId="2126"/>
    <cellStyle name="ผลรวม 7 7" xfId="2127"/>
    <cellStyle name="ผลรวม 7 8" xfId="2128"/>
    <cellStyle name="ผลรวม 7 9" xfId="2129"/>
    <cellStyle name="ผลรวม 8" xfId="382"/>
    <cellStyle name="ผลรวม 8 10" xfId="2130"/>
    <cellStyle name="ผลรวม 8 11" xfId="2131"/>
    <cellStyle name="ผลรวม 8 12" xfId="2132"/>
    <cellStyle name="ผลรวม 8 13" xfId="2133"/>
    <cellStyle name="ผลรวม 8 14" xfId="2134"/>
    <cellStyle name="ผลรวม 8 15" xfId="2135"/>
    <cellStyle name="ผลรวม 8 16" xfId="2136"/>
    <cellStyle name="ผลรวม 8 17" xfId="2137"/>
    <cellStyle name="ผลรวม 8 18" xfId="2138"/>
    <cellStyle name="ผลรวม 8 19" xfId="2139"/>
    <cellStyle name="ผลรวม 8 2" xfId="2140"/>
    <cellStyle name="ผลรวม 8 20" xfId="2141"/>
    <cellStyle name="ผลรวม 8 21" xfId="2142"/>
    <cellStyle name="ผลรวม 8 22" xfId="2143"/>
    <cellStyle name="ผลรวม 8 3" xfId="2144"/>
    <cellStyle name="ผลรวม 8 4" xfId="2145"/>
    <cellStyle name="ผลรวม 8 5" xfId="2146"/>
    <cellStyle name="ผลรวม 8 6" xfId="2147"/>
    <cellStyle name="ผลรวม 8 7" xfId="2148"/>
    <cellStyle name="ผลรวม 8 8" xfId="2149"/>
    <cellStyle name="ผลรวม 8 9" xfId="2150"/>
    <cellStyle name="ผลรวม 9" xfId="383"/>
    <cellStyle name="ผลรวม 9 10" xfId="2151"/>
    <cellStyle name="ผลรวม 9 11" xfId="2152"/>
    <cellStyle name="ผลรวม 9 12" xfId="2153"/>
    <cellStyle name="ผลรวม 9 13" xfId="2154"/>
    <cellStyle name="ผลรวม 9 14" xfId="2155"/>
    <cellStyle name="ผลรวม 9 15" xfId="2156"/>
    <cellStyle name="ผลรวม 9 16" xfId="2157"/>
    <cellStyle name="ผลรวม 9 17" xfId="2158"/>
    <cellStyle name="ผลรวม 9 18" xfId="2159"/>
    <cellStyle name="ผลรวม 9 19" xfId="2160"/>
    <cellStyle name="ผลรวม 9 2" xfId="2161"/>
    <cellStyle name="ผลรวม 9 20" xfId="2162"/>
    <cellStyle name="ผลรวม 9 21" xfId="2163"/>
    <cellStyle name="ผลรวม 9 22" xfId="2164"/>
    <cellStyle name="ผลรวม 9 3" xfId="2165"/>
    <cellStyle name="ผลรวม 9 4" xfId="2166"/>
    <cellStyle name="ผลรวม 9 5" xfId="2167"/>
    <cellStyle name="ผลรวม 9 6" xfId="2168"/>
    <cellStyle name="ผลรวม 9 7" xfId="2169"/>
    <cellStyle name="ผลรวม 9 8" xfId="2170"/>
    <cellStyle name="ผลรวม 9 9" xfId="2171"/>
    <cellStyle name="แย่" xfId="142"/>
    <cellStyle name="แย่ 2" xfId="143"/>
    <cellStyle name="แย่ 2 2" xfId="598"/>
    <cellStyle name="แย่ 3" xfId="144"/>
    <cellStyle name="ลักษณะ 1" xfId="599"/>
    <cellStyle name="ส่วนที่ถูกเน้น1" xfId="174"/>
    <cellStyle name="ส่วนที่ถูกเน้น1 2" xfId="175"/>
    <cellStyle name="ส่วนที่ถูกเน้น1 2 2" xfId="600"/>
    <cellStyle name="ส่วนที่ถูกเน้น1 3" xfId="176"/>
    <cellStyle name="ส่วนที่ถูกเน้น2" xfId="177"/>
    <cellStyle name="ส่วนที่ถูกเน้น2 2" xfId="178"/>
    <cellStyle name="ส่วนที่ถูกเน้น2 2 2" xfId="601"/>
    <cellStyle name="ส่วนที่ถูกเน้น2 3" xfId="179"/>
    <cellStyle name="ส่วนที่ถูกเน้น3" xfId="180"/>
    <cellStyle name="ส่วนที่ถูกเน้น3 2" xfId="181"/>
    <cellStyle name="ส่วนที่ถูกเน้น3 2 2" xfId="602"/>
    <cellStyle name="ส่วนที่ถูกเน้น3 3" xfId="182"/>
    <cellStyle name="ส่วนที่ถูกเน้น4" xfId="183"/>
    <cellStyle name="ส่วนที่ถูกเน้น4 2" xfId="184"/>
    <cellStyle name="ส่วนที่ถูกเน้น4 2 2" xfId="603"/>
    <cellStyle name="ส่วนที่ถูกเน้น4 3" xfId="185"/>
    <cellStyle name="ส่วนที่ถูกเน้น5" xfId="186"/>
    <cellStyle name="ส่วนที่ถูกเน้น5 2" xfId="187"/>
    <cellStyle name="ส่วนที่ถูกเน้น5 2 2" xfId="604"/>
    <cellStyle name="ส่วนที่ถูกเน้น5 3" xfId="188"/>
    <cellStyle name="ส่วนที่ถูกเน้น6" xfId="189"/>
    <cellStyle name="ส่วนที่ถูกเน้น6 2" xfId="190"/>
    <cellStyle name="ส่วนที่ถูกเน้น6 2 2" xfId="605"/>
    <cellStyle name="ส่วนที่ถูกเน้น6 3" xfId="191"/>
    <cellStyle name="แสดงผล" xfId="145"/>
    <cellStyle name="แสดงผล 10" xfId="2172"/>
    <cellStyle name="แสดงผล 11" xfId="2173"/>
    <cellStyle name="แสดงผล 12" xfId="2174"/>
    <cellStyle name="แสดงผล 13" xfId="2175"/>
    <cellStyle name="แสดงผล 14" xfId="2176"/>
    <cellStyle name="แสดงผล 15" xfId="2177"/>
    <cellStyle name="แสดงผล 16" xfId="2178"/>
    <cellStyle name="แสดงผล 17" xfId="2179"/>
    <cellStyle name="แสดงผล 18" xfId="2180"/>
    <cellStyle name="แสดงผล 19" xfId="2181"/>
    <cellStyle name="แสดงผล 2" xfId="146"/>
    <cellStyle name="แสดงผล 2 10" xfId="2182"/>
    <cellStyle name="แสดงผล 2 11" xfId="2183"/>
    <cellStyle name="แสดงผล 2 12" xfId="2184"/>
    <cellStyle name="แสดงผล 2 13" xfId="2185"/>
    <cellStyle name="แสดงผล 2 14" xfId="2186"/>
    <cellStyle name="แสดงผล 2 15" xfId="2187"/>
    <cellStyle name="แสดงผล 2 16" xfId="2188"/>
    <cellStyle name="แสดงผล 2 17" xfId="2189"/>
    <cellStyle name="แสดงผล 2 18" xfId="2190"/>
    <cellStyle name="แสดงผล 2 19" xfId="2191"/>
    <cellStyle name="แสดงผล 2 2" xfId="384"/>
    <cellStyle name="แสดงผล 2 2 10" xfId="2192"/>
    <cellStyle name="แสดงผล 2 2 11" xfId="2193"/>
    <cellStyle name="แสดงผล 2 2 12" xfId="2194"/>
    <cellStyle name="แสดงผล 2 2 13" xfId="2195"/>
    <cellStyle name="แสดงผล 2 2 14" xfId="2196"/>
    <cellStyle name="แสดงผล 2 2 15" xfId="2197"/>
    <cellStyle name="แสดงผล 2 2 16" xfId="2198"/>
    <cellStyle name="แสดงผล 2 2 17" xfId="2199"/>
    <cellStyle name="แสดงผล 2 2 18" xfId="2200"/>
    <cellStyle name="แสดงผล 2 2 19" xfId="2201"/>
    <cellStyle name="แสดงผล 2 2 2" xfId="2202"/>
    <cellStyle name="แสดงผล 2 2 20" xfId="2203"/>
    <cellStyle name="แสดงผล 2 2 21" xfId="2204"/>
    <cellStyle name="แสดงผล 2 2 22" xfId="2205"/>
    <cellStyle name="แสดงผล 2 2 3" xfId="2206"/>
    <cellStyle name="แสดงผล 2 2 4" xfId="2207"/>
    <cellStyle name="แสดงผล 2 2 5" xfId="2208"/>
    <cellStyle name="แสดงผล 2 2 6" xfId="2209"/>
    <cellStyle name="แสดงผล 2 2 7" xfId="2210"/>
    <cellStyle name="แสดงผล 2 2 8" xfId="2211"/>
    <cellStyle name="แสดงผล 2 2 9" xfId="2212"/>
    <cellStyle name="แสดงผล 2 20" xfId="2213"/>
    <cellStyle name="แสดงผล 2 21" xfId="2214"/>
    <cellStyle name="แสดงผล 2 22" xfId="2215"/>
    <cellStyle name="แสดงผล 2 23" xfId="2216"/>
    <cellStyle name="แสดงผล 2 3" xfId="385"/>
    <cellStyle name="แสดงผล 2 3 10" xfId="2217"/>
    <cellStyle name="แสดงผล 2 3 11" xfId="2218"/>
    <cellStyle name="แสดงผล 2 3 12" xfId="2219"/>
    <cellStyle name="แสดงผล 2 3 13" xfId="2220"/>
    <cellStyle name="แสดงผล 2 3 14" xfId="2221"/>
    <cellStyle name="แสดงผล 2 3 15" xfId="2222"/>
    <cellStyle name="แสดงผล 2 3 16" xfId="2223"/>
    <cellStyle name="แสดงผล 2 3 17" xfId="2224"/>
    <cellStyle name="แสดงผล 2 3 18" xfId="2225"/>
    <cellStyle name="แสดงผล 2 3 19" xfId="2226"/>
    <cellStyle name="แสดงผล 2 3 2" xfId="2227"/>
    <cellStyle name="แสดงผล 2 3 20" xfId="2228"/>
    <cellStyle name="แสดงผล 2 3 21" xfId="2229"/>
    <cellStyle name="แสดงผล 2 3 22" xfId="2230"/>
    <cellStyle name="แสดงผล 2 3 3" xfId="2231"/>
    <cellStyle name="แสดงผล 2 3 4" xfId="2232"/>
    <cellStyle name="แสดงผล 2 3 5" xfId="2233"/>
    <cellStyle name="แสดงผล 2 3 6" xfId="2234"/>
    <cellStyle name="แสดงผล 2 3 7" xfId="2235"/>
    <cellStyle name="แสดงผล 2 3 8" xfId="2236"/>
    <cellStyle name="แสดงผล 2 3 9" xfId="2237"/>
    <cellStyle name="แสดงผล 2 4" xfId="386"/>
    <cellStyle name="แสดงผล 2 4 10" xfId="2238"/>
    <cellStyle name="แสดงผล 2 4 11" xfId="2239"/>
    <cellStyle name="แสดงผล 2 4 12" xfId="2240"/>
    <cellStyle name="แสดงผล 2 4 13" xfId="2241"/>
    <cellStyle name="แสดงผล 2 4 14" xfId="2242"/>
    <cellStyle name="แสดงผล 2 4 15" xfId="2243"/>
    <cellStyle name="แสดงผล 2 4 16" xfId="2244"/>
    <cellStyle name="แสดงผล 2 4 17" xfId="2245"/>
    <cellStyle name="แสดงผล 2 4 18" xfId="2246"/>
    <cellStyle name="แสดงผล 2 4 19" xfId="2247"/>
    <cellStyle name="แสดงผล 2 4 2" xfId="2248"/>
    <cellStyle name="แสดงผล 2 4 20" xfId="2249"/>
    <cellStyle name="แสดงผล 2 4 21" xfId="2250"/>
    <cellStyle name="แสดงผล 2 4 22" xfId="2251"/>
    <cellStyle name="แสดงผล 2 4 3" xfId="2252"/>
    <cellStyle name="แสดงผล 2 4 4" xfId="2253"/>
    <cellStyle name="แสดงผล 2 4 5" xfId="2254"/>
    <cellStyle name="แสดงผล 2 4 6" xfId="2255"/>
    <cellStyle name="แสดงผล 2 4 7" xfId="2256"/>
    <cellStyle name="แสดงผล 2 4 8" xfId="2257"/>
    <cellStyle name="แสดงผล 2 4 9" xfId="2258"/>
    <cellStyle name="แสดงผล 2 5" xfId="387"/>
    <cellStyle name="แสดงผล 2 5 10" xfId="2259"/>
    <cellStyle name="แสดงผล 2 5 11" xfId="2260"/>
    <cellStyle name="แสดงผล 2 5 12" xfId="2261"/>
    <cellStyle name="แสดงผล 2 5 13" xfId="2262"/>
    <cellStyle name="แสดงผล 2 5 14" xfId="2263"/>
    <cellStyle name="แสดงผล 2 5 15" xfId="2264"/>
    <cellStyle name="แสดงผล 2 5 16" xfId="2265"/>
    <cellStyle name="แสดงผล 2 5 17" xfId="2266"/>
    <cellStyle name="แสดงผล 2 5 18" xfId="2267"/>
    <cellStyle name="แสดงผล 2 5 19" xfId="2268"/>
    <cellStyle name="แสดงผล 2 5 2" xfId="2269"/>
    <cellStyle name="แสดงผล 2 5 20" xfId="2270"/>
    <cellStyle name="แสดงผล 2 5 21" xfId="2271"/>
    <cellStyle name="แสดงผล 2 5 22" xfId="2272"/>
    <cellStyle name="แสดงผล 2 5 3" xfId="2273"/>
    <cellStyle name="แสดงผล 2 5 4" xfId="2274"/>
    <cellStyle name="แสดงผล 2 5 5" xfId="2275"/>
    <cellStyle name="แสดงผล 2 5 6" xfId="2276"/>
    <cellStyle name="แสดงผล 2 5 7" xfId="2277"/>
    <cellStyle name="แสดงผล 2 5 8" xfId="2278"/>
    <cellStyle name="แสดงผล 2 5 9" xfId="2279"/>
    <cellStyle name="แสดงผล 2 6" xfId="388"/>
    <cellStyle name="แสดงผล 2 6 10" xfId="2280"/>
    <cellStyle name="แสดงผล 2 6 11" xfId="2281"/>
    <cellStyle name="แสดงผล 2 6 12" xfId="2282"/>
    <cellStyle name="แสดงผล 2 6 13" xfId="2283"/>
    <cellStyle name="แสดงผล 2 6 14" xfId="2284"/>
    <cellStyle name="แสดงผล 2 6 15" xfId="2285"/>
    <cellStyle name="แสดงผล 2 6 16" xfId="2286"/>
    <cellStyle name="แสดงผล 2 6 17" xfId="2287"/>
    <cellStyle name="แสดงผล 2 6 18" xfId="2288"/>
    <cellStyle name="แสดงผล 2 6 19" xfId="2289"/>
    <cellStyle name="แสดงผล 2 6 2" xfId="2290"/>
    <cellStyle name="แสดงผล 2 6 20" xfId="2291"/>
    <cellStyle name="แสดงผล 2 6 21" xfId="2292"/>
    <cellStyle name="แสดงผล 2 6 22" xfId="2293"/>
    <cellStyle name="แสดงผล 2 6 3" xfId="2294"/>
    <cellStyle name="แสดงผล 2 6 4" xfId="2295"/>
    <cellStyle name="แสดงผล 2 6 5" xfId="2296"/>
    <cellStyle name="แสดงผล 2 6 6" xfId="2297"/>
    <cellStyle name="แสดงผล 2 6 7" xfId="2298"/>
    <cellStyle name="แสดงผล 2 6 8" xfId="2299"/>
    <cellStyle name="แสดงผล 2 6 9" xfId="2300"/>
    <cellStyle name="แสดงผล 2 7" xfId="389"/>
    <cellStyle name="แสดงผล 2 7 10" xfId="2301"/>
    <cellStyle name="แสดงผล 2 7 11" xfId="2302"/>
    <cellStyle name="แสดงผล 2 7 12" xfId="2303"/>
    <cellStyle name="แสดงผล 2 7 13" xfId="2304"/>
    <cellStyle name="แสดงผล 2 7 14" xfId="2305"/>
    <cellStyle name="แสดงผล 2 7 15" xfId="2306"/>
    <cellStyle name="แสดงผล 2 7 16" xfId="2307"/>
    <cellStyle name="แสดงผล 2 7 17" xfId="2308"/>
    <cellStyle name="แสดงผล 2 7 18" xfId="2309"/>
    <cellStyle name="แสดงผล 2 7 19" xfId="2310"/>
    <cellStyle name="แสดงผล 2 7 2" xfId="2311"/>
    <cellStyle name="แสดงผล 2 7 20" xfId="2312"/>
    <cellStyle name="แสดงผล 2 7 21" xfId="2313"/>
    <cellStyle name="แสดงผล 2 7 22" xfId="2314"/>
    <cellStyle name="แสดงผล 2 7 3" xfId="2315"/>
    <cellStyle name="แสดงผล 2 7 4" xfId="2316"/>
    <cellStyle name="แสดงผล 2 7 5" xfId="2317"/>
    <cellStyle name="แสดงผล 2 7 6" xfId="2318"/>
    <cellStyle name="แสดงผล 2 7 7" xfId="2319"/>
    <cellStyle name="แสดงผล 2 7 8" xfId="2320"/>
    <cellStyle name="แสดงผล 2 7 9" xfId="2321"/>
    <cellStyle name="แสดงผล 2 8" xfId="606"/>
    <cellStyle name="แสดงผล 2 8 2" xfId="2322"/>
    <cellStyle name="แสดงผล 2 9" xfId="2323"/>
    <cellStyle name="แสดงผล 20" xfId="2324"/>
    <cellStyle name="แสดงผล 21" xfId="2325"/>
    <cellStyle name="แสดงผล 22" xfId="2326"/>
    <cellStyle name="แสดงผล 23" xfId="2327"/>
    <cellStyle name="แสดงผล 24" xfId="2328"/>
    <cellStyle name="แสดงผล 25" xfId="2329"/>
    <cellStyle name="แสดงผล 3" xfId="147"/>
    <cellStyle name="แสดงผล 3 10" xfId="2330"/>
    <cellStyle name="แสดงผล 3 11" xfId="2331"/>
    <cellStyle name="แสดงผล 3 12" xfId="2332"/>
    <cellStyle name="แสดงผล 3 13" xfId="2333"/>
    <cellStyle name="แสดงผล 3 14" xfId="2334"/>
    <cellStyle name="แสดงผล 3 15" xfId="2335"/>
    <cellStyle name="แสดงผล 3 16" xfId="2336"/>
    <cellStyle name="แสดงผล 3 17" xfId="2337"/>
    <cellStyle name="แสดงผล 3 18" xfId="2338"/>
    <cellStyle name="แสดงผล 3 19" xfId="2339"/>
    <cellStyle name="แสดงผล 3 2" xfId="390"/>
    <cellStyle name="แสดงผล 3 2 10" xfId="2340"/>
    <cellStyle name="แสดงผล 3 2 11" xfId="2341"/>
    <cellStyle name="แสดงผล 3 2 12" xfId="2342"/>
    <cellStyle name="แสดงผล 3 2 13" xfId="2343"/>
    <cellStyle name="แสดงผล 3 2 14" xfId="2344"/>
    <cellStyle name="แสดงผล 3 2 15" xfId="2345"/>
    <cellStyle name="แสดงผล 3 2 16" xfId="2346"/>
    <cellStyle name="แสดงผล 3 2 17" xfId="2347"/>
    <cellStyle name="แสดงผล 3 2 18" xfId="2348"/>
    <cellStyle name="แสดงผล 3 2 19" xfId="2349"/>
    <cellStyle name="แสดงผล 3 2 2" xfId="2350"/>
    <cellStyle name="แสดงผล 3 2 20" xfId="2351"/>
    <cellStyle name="แสดงผล 3 2 21" xfId="2352"/>
    <cellStyle name="แสดงผล 3 2 22" xfId="2353"/>
    <cellStyle name="แสดงผล 3 2 3" xfId="2354"/>
    <cellStyle name="แสดงผล 3 2 4" xfId="2355"/>
    <cellStyle name="แสดงผล 3 2 5" xfId="2356"/>
    <cellStyle name="แสดงผล 3 2 6" xfId="2357"/>
    <cellStyle name="แสดงผล 3 2 7" xfId="2358"/>
    <cellStyle name="แสดงผล 3 2 8" xfId="2359"/>
    <cellStyle name="แสดงผล 3 2 9" xfId="2360"/>
    <cellStyle name="แสดงผล 3 20" xfId="2361"/>
    <cellStyle name="แสดงผล 3 21" xfId="2362"/>
    <cellStyle name="แสดงผล 3 22" xfId="2363"/>
    <cellStyle name="แสดงผล 3 23" xfId="2364"/>
    <cellStyle name="แสดงผล 3 3" xfId="391"/>
    <cellStyle name="แสดงผล 3 3 10" xfId="2365"/>
    <cellStyle name="แสดงผล 3 3 11" xfId="2366"/>
    <cellStyle name="แสดงผล 3 3 12" xfId="2367"/>
    <cellStyle name="แสดงผล 3 3 13" xfId="2368"/>
    <cellStyle name="แสดงผล 3 3 14" xfId="2369"/>
    <cellStyle name="แสดงผล 3 3 15" xfId="2370"/>
    <cellStyle name="แสดงผล 3 3 16" xfId="2371"/>
    <cellStyle name="แสดงผล 3 3 17" xfId="2372"/>
    <cellStyle name="แสดงผล 3 3 18" xfId="2373"/>
    <cellStyle name="แสดงผล 3 3 19" xfId="2374"/>
    <cellStyle name="แสดงผล 3 3 2" xfId="2375"/>
    <cellStyle name="แสดงผล 3 3 20" xfId="2376"/>
    <cellStyle name="แสดงผล 3 3 21" xfId="2377"/>
    <cellStyle name="แสดงผล 3 3 22" xfId="2378"/>
    <cellStyle name="แสดงผล 3 3 3" xfId="2379"/>
    <cellStyle name="แสดงผล 3 3 4" xfId="2380"/>
    <cellStyle name="แสดงผล 3 3 5" xfId="2381"/>
    <cellStyle name="แสดงผล 3 3 6" xfId="2382"/>
    <cellStyle name="แสดงผล 3 3 7" xfId="2383"/>
    <cellStyle name="แสดงผล 3 3 8" xfId="2384"/>
    <cellStyle name="แสดงผล 3 3 9" xfId="2385"/>
    <cellStyle name="แสดงผล 3 4" xfId="392"/>
    <cellStyle name="แสดงผล 3 4 10" xfId="2386"/>
    <cellStyle name="แสดงผล 3 4 11" xfId="2387"/>
    <cellStyle name="แสดงผล 3 4 12" xfId="2388"/>
    <cellStyle name="แสดงผล 3 4 13" xfId="2389"/>
    <cellStyle name="แสดงผล 3 4 14" xfId="2390"/>
    <cellStyle name="แสดงผล 3 4 15" xfId="2391"/>
    <cellStyle name="แสดงผล 3 4 16" xfId="2392"/>
    <cellStyle name="แสดงผล 3 4 17" xfId="2393"/>
    <cellStyle name="แสดงผล 3 4 18" xfId="2394"/>
    <cellStyle name="แสดงผล 3 4 19" xfId="2395"/>
    <cellStyle name="แสดงผล 3 4 2" xfId="2396"/>
    <cellStyle name="แสดงผล 3 4 20" xfId="2397"/>
    <cellStyle name="แสดงผล 3 4 21" xfId="2398"/>
    <cellStyle name="แสดงผล 3 4 22" xfId="2399"/>
    <cellStyle name="แสดงผล 3 4 3" xfId="2400"/>
    <cellStyle name="แสดงผล 3 4 4" xfId="2401"/>
    <cellStyle name="แสดงผล 3 4 5" xfId="2402"/>
    <cellStyle name="แสดงผล 3 4 6" xfId="2403"/>
    <cellStyle name="แสดงผล 3 4 7" xfId="2404"/>
    <cellStyle name="แสดงผล 3 4 8" xfId="2405"/>
    <cellStyle name="แสดงผล 3 4 9" xfId="2406"/>
    <cellStyle name="แสดงผล 3 5" xfId="393"/>
    <cellStyle name="แสดงผล 3 5 10" xfId="2407"/>
    <cellStyle name="แสดงผล 3 5 11" xfId="2408"/>
    <cellStyle name="แสดงผล 3 5 12" xfId="2409"/>
    <cellStyle name="แสดงผล 3 5 13" xfId="2410"/>
    <cellStyle name="แสดงผล 3 5 14" xfId="2411"/>
    <cellStyle name="แสดงผล 3 5 15" xfId="2412"/>
    <cellStyle name="แสดงผล 3 5 16" xfId="2413"/>
    <cellStyle name="แสดงผล 3 5 17" xfId="2414"/>
    <cellStyle name="แสดงผล 3 5 18" xfId="2415"/>
    <cellStyle name="แสดงผล 3 5 19" xfId="2416"/>
    <cellStyle name="แสดงผล 3 5 2" xfId="2417"/>
    <cellStyle name="แสดงผล 3 5 20" xfId="2418"/>
    <cellStyle name="แสดงผล 3 5 21" xfId="2419"/>
    <cellStyle name="แสดงผล 3 5 22" xfId="2420"/>
    <cellStyle name="แสดงผล 3 5 3" xfId="2421"/>
    <cellStyle name="แสดงผล 3 5 4" xfId="2422"/>
    <cellStyle name="แสดงผล 3 5 5" xfId="2423"/>
    <cellStyle name="แสดงผล 3 5 6" xfId="2424"/>
    <cellStyle name="แสดงผล 3 5 7" xfId="2425"/>
    <cellStyle name="แสดงผล 3 5 8" xfId="2426"/>
    <cellStyle name="แสดงผล 3 5 9" xfId="2427"/>
    <cellStyle name="แสดงผล 3 6" xfId="394"/>
    <cellStyle name="แสดงผล 3 6 10" xfId="2428"/>
    <cellStyle name="แสดงผล 3 6 11" xfId="2429"/>
    <cellStyle name="แสดงผล 3 6 12" xfId="2430"/>
    <cellStyle name="แสดงผล 3 6 13" xfId="2431"/>
    <cellStyle name="แสดงผล 3 6 14" xfId="2432"/>
    <cellStyle name="แสดงผล 3 6 15" xfId="2433"/>
    <cellStyle name="แสดงผล 3 6 16" xfId="2434"/>
    <cellStyle name="แสดงผล 3 6 17" xfId="2435"/>
    <cellStyle name="แสดงผล 3 6 18" xfId="2436"/>
    <cellStyle name="แสดงผล 3 6 19" xfId="2437"/>
    <cellStyle name="แสดงผล 3 6 2" xfId="2438"/>
    <cellStyle name="แสดงผล 3 6 20" xfId="2439"/>
    <cellStyle name="แสดงผล 3 6 21" xfId="2440"/>
    <cellStyle name="แสดงผล 3 6 22" xfId="2441"/>
    <cellStyle name="แสดงผล 3 6 3" xfId="2442"/>
    <cellStyle name="แสดงผล 3 6 4" xfId="2443"/>
    <cellStyle name="แสดงผล 3 6 5" xfId="2444"/>
    <cellStyle name="แสดงผล 3 6 6" xfId="2445"/>
    <cellStyle name="แสดงผล 3 6 7" xfId="2446"/>
    <cellStyle name="แสดงผล 3 6 8" xfId="2447"/>
    <cellStyle name="แสดงผล 3 6 9" xfId="2448"/>
    <cellStyle name="แสดงผล 3 7" xfId="395"/>
    <cellStyle name="แสดงผล 3 7 10" xfId="2449"/>
    <cellStyle name="แสดงผล 3 7 11" xfId="2450"/>
    <cellStyle name="แสดงผล 3 7 12" xfId="2451"/>
    <cellStyle name="แสดงผล 3 7 13" xfId="2452"/>
    <cellStyle name="แสดงผล 3 7 14" xfId="2453"/>
    <cellStyle name="แสดงผล 3 7 15" xfId="2454"/>
    <cellStyle name="แสดงผล 3 7 16" xfId="2455"/>
    <cellStyle name="แสดงผล 3 7 17" xfId="2456"/>
    <cellStyle name="แสดงผล 3 7 18" xfId="2457"/>
    <cellStyle name="แสดงผล 3 7 19" xfId="2458"/>
    <cellStyle name="แสดงผล 3 7 2" xfId="2459"/>
    <cellStyle name="แสดงผล 3 7 20" xfId="2460"/>
    <cellStyle name="แสดงผล 3 7 21" xfId="2461"/>
    <cellStyle name="แสดงผล 3 7 22" xfId="2462"/>
    <cellStyle name="แสดงผล 3 7 3" xfId="2463"/>
    <cellStyle name="แสดงผล 3 7 4" xfId="2464"/>
    <cellStyle name="แสดงผล 3 7 5" xfId="2465"/>
    <cellStyle name="แสดงผล 3 7 6" xfId="2466"/>
    <cellStyle name="แสดงผล 3 7 7" xfId="2467"/>
    <cellStyle name="แสดงผล 3 7 8" xfId="2468"/>
    <cellStyle name="แสดงผล 3 7 9" xfId="2469"/>
    <cellStyle name="แสดงผล 3 8" xfId="2470"/>
    <cellStyle name="แสดงผล 3 9" xfId="2471"/>
    <cellStyle name="แสดงผล 4" xfId="396"/>
    <cellStyle name="แสดงผล 4 10" xfId="2472"/>
    <cellStyle name="แสดงผล 4 11" xfId="2473"/>
    <cellStyle name="แสดงผล 4 12" xfId="2474"/>
    <cellStyle name="แสดงผล 4 13" xfId="2475"/>
    <cellStyle name="แสดงผล 4 14" xfId="2476"/>
    <cellStyle name="แสดงผล 4 15" xfId="2477"/>
    <cellStyle name="แสดงผล 4 16" xfId="2478"/>
    <cellStyle name="แสดงผล 4 17" xfId="2479"/>
    <cellStyle name="แสดงผล 4 18" xfId="2480"/>
    <cellStyle name="แสดงผล 4 19" xfId="2481"/>
    <cellStyle name="แสดงผล 4 2" xfId="2482"/>
    <cellStyle name="แสดงผล 4 20" xfId="2483"/>
    <cellStyle name="แสดงผล 4 21" xfId="2484"/>
    <cellStyle name="แสดงผล 4 22" xfId="2485"/>
    <cellStyle name="แสดงผล 4 3" xfId="2486"/>
    <cellStyle name="แสดงผล 4 4" xfId="2487"/>
    <cellStyle name="แสดงผล 4 5" xfId="2488"/>
    <cellStyle name="แสดงผล 4 6" xfId="2489"/>
    <cellStyle name="แสดงผล 4 7" xfId="2490"/>
    <cellStyle name="แสดงผล 4 8" xfId="2491"/>
    <cellStyle name="แสดงผล 4 9" xfId="2492"/>
    <cellStyle name="แสดงผล 5" xfId="397"/>
    <cellStyle name="แสดงผล 5 10" xfId="2493"/>
    <cellStyle name="แสดงผล 5 11" xfId="2494"/>
    <cellStyle name="แสดงผล 5 12" xfId="2495"/>
    <cellStyle name="แสดงผล 5 13" xfId="2496"/>
    <cellStyle name="แสดงผล 5 14" xfId="2497"/>
    <cellStyle name="แสดงผล 5 15" xfId="2498"/>
    <cellStyle name="แสดงผล 5 16" xfId="2499"/>
    <cellStyle name="แสดงผล 5 17" xfId="2500"/>
    <cellStyle name="แสดงผล 5 18" xfId="2501"/>
    <cellStyle name="แสดงผล 5 19" xfId="2502"/>
    <cellStyle name="แสดงผล 5 2" xfId="2503"/>
    <cellStyle name="แสดงผล 5 20" xfId="2504"/>
    <cellStyle name="แสดงผล 5 21" xfId="2505"/>
    <cellStyle name="แสดงผล 5 22" xfId="2506"/>
    <cellStyle name="แสดงผล 5 3" xfId="2507"/>
    <cellStyle name="แสดงผล 5 4" xfId="2508"/>
    <cellStyle name="แสดงผล 5 5" xfId="2509"/>
    <cellStyle name="แสดงผล 5 6" xfId="2510"/>
    <cellStyle name="แสดงผล 5 7" xfId="2511"/>
    <cellStyle name="แสดงผล 5 8" xfId="2512"/>
    <cellStyle name="แสดงผล 5 9" xfId="2513"/>
    <cellStyle name="แสดงผล 6" xfId="398"/>
    <cellStyle name="แสดงผล 6 10" xfId="2514"/>
    <cellStyle name="แสดงผล 6 11" xfId="2515"/>
    <cellStyle name="แสดงผล 6 12" xfId="2516"/>
    <cellStyle name="แสดงผล 6 13" xfId="2517"/>
    <cellStyle name="แสดงผล 6 14" xfId="2518"/>
    <cellStyle name="แสดงผล 6 15" xfId="2519"/>
    <cellStyle name="แสดงผล 6 16" xfId="2520"/>
    <cellStyle name="แสดงผล 6 17" xfId="2521"/>
    <cellStyle name="แสดงผล 6 18" xfId="2522"/>
    <cellStyle name="แสดงผล 6 19" xfId="2523"/>
    <cellStyle name="แสดงผล 6 2" xfId="2524"/>
    <cellStyle name="แสดงผล 6 20" xfId="2525"/>
    <cellStyle name="แสดงผล 6 21" xfId="2526"/>
    <cellStyle name="แสดงผล 6 22" xfId="2527"/>
    <cellStyle name="แสดงผล 6 3" xfId="2528"/>
    <cellStyle name="แสดงผล 6 4" xfId="2529"/>
    <cellStyle name="แสดงผล 6 5" xfId="2530"/>
    <cellStyle name="แสดงผล 6 6" xfId="2531"/>
    <cellStyle name="แสดงผล 6 7" xfId="2532"/>
    <cellStyle name="แสดงผล 6 8" xfId="2533"/>
    <cellStyle name="แสดงผล 6 9" xfId="2534"/>
    <cellStyle name="แสดงผล 7" xfId="399"/>
    <cellStyle name="แสดงผล 7 10" xfId="2535"/>
    <cellStyle name="แสดงผล 7 11" xfId="2536"/>
    <cellStyle name="แสดงผล 7 12" xfId="2537"/>
    <cellStyle name="แสดงผล 7 13" xfId="2538"/>
    <cellStyle name="แสดงผล 7 14" xfId="2539"/>
    <cellStyle name="แสดงผล 7 15" xfId="2540"/>
    <cellStyle name="แสดงผล 7 16" xfId="2541"/>
    <cellStyle name="แสดงผล 7 17" xfId="2542"/>
    <cellStyle name="แสดงผล 7 18" xfId="2543"/>
    <cellStyle name="แสดงผล 7 19" xfId="2544"/>
    <cellStyle name="แสดงผล 7 2" xfId="2545"/>
    <cellStyle name="แสดงผล 7 20" xfId="2546"/>
    <cellStyle name="แสดงผล 7 21" xfId="2547"/>
    <cellStyle name="แสดงผล 7 22" xfId="2548"/>
    <cellStyle name="แสดงผล 7 3" xfId="2549"/>
    <cellStyle name="แสดงผล 7 4" xfId="2550"/>
    <cellStyle name="แสดงผล 7 5" xfId="2551"/>
    <cellStyle name="แสดงผล 7 6" xfId="2552"/>
    <cellStyle name="แสดงผล 7 7" xfId="2553"/>
    <cellStyle name="แสดงผล 7 8" xfId="2554"/>
    <cellStyle name="แสดงผล 7 9" xfId="2555"/>
    <cellStyle name="แสดงผล 8" xfId="400"/>
    <cellStyle name="แสดงผล 8 10" xfId="2556"/>
    <cellStyle name="แสดงผล 8 11" xfId="2557"/>
    <cellStyle name="แสดงผล 8 12" xfId="2558"/>
    <cellStyle name="แสดงผล 8 13" xfId="2559"/>
    <cellStyle name="แสดงผล 8 14" xfId="2560"/>
    <cellStyle name="แสดงผล 8 15" xfId="2561"/>
    <cellStyle name="แสดงผล 8 16" xfId="2562"/>
    <cellStyle name="แสดงผล 8 17" xfId="2563"/>
    <cellStyle name="แสดงผล 8 18" xfId="2564"/>
    <cellStyle name="แสดงผล 8 19" xfId="2565"/>
    <cellStyle name="แสดงผล 8 2" xfId="2566"/>
    <cellStyle name="แสดงผล 8 20" xfId="2567"/>
    <cellStyle name="แสดงผล 8 21" xfId="2568"/>
    <cellStyle name="แสดงผล 8 22" xfId="2569"/>
    <cellStyle name="แสดงผล 8 3" xfId="2570"/>
    <cellStyle name="แสดงผล 8 4" xfId="2571"/>
    <cellStyle name="แสดงผล 8 5" xfId="2572"/>
    <cellStyle name="แสดงผล 8 6" xfId="2573"/>
    <cellStyle name="แสดงผล 8 7" xfId="2574"/>
    <cellStyle name="แสดงผล 8 8" xfId="2575"/>
    <cellStyle name="แสดงผล 8 9" xfId="2576"/>
    <cellStyle name="แสดงผล 9" xfId="401"/>
    <cellStyle name="แสดงผล 9 10" xfId="2577"/>
    <cellStyle name="แสดงผล 9 11" xfId="2578"/>
    <cellStyle name="แสดงผล 9 12" xfId="2579"/>
    <cellStyle name="แสดงผล 9 13" xfId="2580"/>
    <cellStyle name="แสดงผล 9 14" xfId="2581"/>
    <cellStyle name="แสดงผล 9 15" xfId="2582"/>
    <cellStyle name="แสดงผล 9 16" xfId="2583"/>
    <cellStyle name="แสดงผล 9 17" xfId="2584"/>
    <cellStyle name="แสดงผล 9 18" xfId="2585"/>
    <cellStyle name="แสดงผล 9 19" xfId="2586"/>
    <cellStyle name="แสดงผล 9 2" xfId="2587"/>
    <cellStyle name="แสดงผล 9 20" xfId="2588"/>
    <cellStyle name="แสดงผล 9 21" xfId="2589"/>
    <cellStyle name="แสดงผล 9 22" xfId="2590"/>
    <cellStyle name="แสดงผล 9 3" xfId="2591"/>
    <cellStyle name="แสดงผล 9 4" xfId="2592"/>
    <cellStyle name="แสดงผล 9 5" xfId="2593"/>
    <cellStyle name="แสดงผล 9 6" xfId="2594"/>
    <cellStyle name="แสดงผล 9 7" xfId="2595"/>
    <cellStyle name="แสดงผล 9 8" xfId="2596"/>
    <cellStyle name="แสดงผล 9 9" xfId="2597"/>
    <cellStyle name="หมายเหตุ" xfId="192"/>
    <cellStyle name="หมายเหตุ 10" xfId="2598"/>
    <cellStyle name="หมายเหตุ 11" xfId="2599"/>
    <cellStyle name="หมายเหตุ 12" xfId="2600"/>
    <cellStyle name="หมายเหตุ 13" xfId="2601"/>
    <cellStyle name="หมายเหตุ 14" xfId="2602"/>
    <cellStyle name="หมายเหตุ 15" xfId="2603"/>
    <cellStyle name="หมายเหตุ 16" xfId="2604"/>
    <cellStyle name="หมายเหตุ 17" xfId="2605"/>
    <cellStyle name="หมายเหตุ 18" xfId="2606"/>
    <cellStyle name="หมายเหตุ 19" xfId="2607"/>
    <cellStyle name="หมายเหตุ 2" xfId="193"/>
    <cellStyle name="หมายเหตุ 2 10" xfId="2608"/>
    <cellStyle name="หมายเหตุ 2 11" xfId="2609"/>
    <cellStyle name="หมายเหตุ 2 12" xfId="2610"/>
    <cellStyle name="หมายเหตุ 2 13" xfId="2611"/>
    <cellStyle name="หมายเหตุ 2 14" xfId="2612"/>
    <cellStyle name="หมายเหตุ 2 15" xfId="2613"/>
    <cellStyle name="หมายเหตุ 2 16" xfId="2614"/>
    <cellStyle name="หมายเหตุ 2 17" xfId="2615"/>
    <cellStyle name="หมายเหตุ 2 18" xfId="2616"/>
    <cellStyle name="หมายเหตุ 2 19" xfId="2617"/>
    <cellStyle name="หมายเหตุ 2 2" xfId="402"/>
    <cellStyle name="หมายเหตุ 2 2 10" xfId="2618"/>
    <cellStyle name="หมายเหตุ 2 2 11" xfId="2619"/>
    <cellStyle name="หมายเหตุ 2 2 12" xfId="2620"/>
    <cellStyle name="หมายเหตุ 2 2 13" xfId="2621"/>
    <cellStyle name="หมายเหตุ 2 2 14" xfId="2622"/>
    <cellStyle name="หมายเหตุ 2 2 15" xfId="2623"/>
    <cellStyle name="หมายเหตุ 2 2 16" xfId="2624"/>
    <cellStyle name="หมายเหตุ 2 2 17" xfId="2625"/>
    <cellStyle name="หมายเหตุ 2 2 18" xfId="2626"/>
    <cellStyle name="หมายเหตุ 2 2 19" xfId="2627"/>
    <cellStyle name="หมายเหตุ 2 2 2" xfId="2628"/>
    <cellStyle name="หมายเหตุ 2 2 20" xfId="2629"/>
    <cellStyle name="หมายเหตุ 2 2 21" xfId="2630"/>
    <cellStyle name="หมายเหตุ 2 2 22" xfId="2631"/>
    <cellStyle name="หมายเหตุ 2 2 3" xfId="2632"/>
    <cellStyle name="หมายเหตุ 2 2 4" xfId="2633"/>
    <cellStyle name="หมายเหตุ 2 2 5" xfId="2634"/>
    <cellStyle name="หมายเหตุ 2 2 6" xfId="2635"/>
    <cellStyle name="หมายเหตุ 2 2 7" xfId="2636"/>
    <cellStyle name="หมายเหตุ 2 2 8" xfId="2637"/>
    <cellStyle name="หมายเหตุ 2 2 9" xfId="2638"/>
    <cellStyle name="หมายเหตุ 2 20" xfId="2639"/>
    <cellStyle name="หมายเหตุ 2 21" xfId="2640"/>
    <cellStyle name="หมายเหตุ 2 22" xfId="2641"/>
    <cellStyle name="หมายเหตุ 2 23" xfId="2642"/>
    <cellStyle name="หมายเหตุ 2 3" xfId="403"/>
    <cellStyle name="หมายเหตุ 2 3 10" xfId="2643"/>
    <cellStyle name="หมายเหตุ 2 3 11" xfId="2644"/>
    <cellStyle name="หมายเหตุ 2 3 12" xfId="2645"/>
    <cellStyle name="หมายเหตุ 2 3 13" xfId="2646"/>
    <cellStyle name="หมายเหตุ 2 3 14" xfId="2647"/>
    <cellStyle name="หมายเหตุ 2 3 15" xfId="2648"/>
    <cellStyle name="หมายเหตุ 2 3 16" xfId="2649"/>
    <cellStyle name="หมายเหตุ 2 3 17" xfId="2650"/>
    <cellStyle name="หมายเหตุ 2 3 18" xfId="2651"/>
    <cellStyle name="หมายเหตุ 2 3 19" xfId="2652"/>
    <cellStyle name="หมายเหตุ 2 3 2" xfId="2653"/>
    <cellStyle name="หมายเหตุ 2 3 20" xfId="2654"/>
    <cellStyle name="หมายเหตุ 2 3 21" xfId="2655"/>
    <cellStyle name="หมายเหตุ 2 3 22" xfId="2656"/>
    <cellStyle name="หมายเหตุ 2 3 3" xfId="2657"/>
    <cellStyle name="หมายเหตุ 2 3 4" xfId="2658"/>
    <cellStyle name="หมายเหตุ 2 3 5" xfId="2659"/>
    <cellStyle name="หมายเหตุ 2 3 6" xfId="2660"/>
    <cellStyle name="หมายเหตุ 2 3 7" xfId="2661"/>
    <cellStyle name="หมายเหตุ 2 3 8" xfId="2662"/>
    <cellStyle name="หมายเหตุ 2 3 9" xfId="2663"/>
    <cellStyle name="หมายเหตุ 2 4" xfId="404"/>
    <cellStyle name="หมายเหตุ 2 4 10" xfId="2664"/>
    <cellStyle name="หมายเหตุ 2 4 11" xfId="2665"/>
    <cellStyle name="หมายเหตุ 2 4 12" xfId="2666"/>
    <cellStyle name="หมายเหตุ 2 4 13" xfId="2667"/>
    <cellStyle name="หมายเหตุ 2 4 14" xfId="2668"/>
    <cellStyle name="หมายเหตุ 2 4 15" xfId="2669"/>
    <cellStyle name="หมายเหตุ 2 4 16" xfId="2670"/>
    <cellStyle name="หมายเหตุ 2 4 17" xfId="2671"/>
    <cellStyle name="หมายเหตุ 2 4 18" xfId="2672"/>
    <cellStyle name="หมายเหตุ 2 4 19" xfId="2673"/>
    <cellStyle name="หมายเหตุ 2 4 2" xfId="2674"/>
    <cellStyle name="หมายเหตุ 2 4 20" xfId="2675"/>
    <cellStyle name="หมายเหตุ 2 4 21" xfId="2676"/>
    <cellStyle name="หมายเหตุ 2 4 22" xfId="2677"/>
    <cellStyle name="หมายเหตุ 2 4 3" xfId="2678"/>
    <cellStyle name="หมายเหตุ 2 4 4" xfId="2679"/>
    <cellStyle name="หมายเหตุ 2 4 5" xfId="2680"/>
    <cellStyle name="หมายเหตุ 2 4 6" xfId="2681"/>
    <cellStyle name="หมายเหตุ 2 4 7" xfId="2682"/>
    <cellStyle name="หมายเหตุ 2 4 8" xfId="2683"/>
    <cellStyle name="หมายเหตุ 2 4 9" xfId="2684"/>
    <cellStyle name="หมายเหตุ 2 5" xfId="405"/>
    <cellStyle name="หมายเหตุ 2 5 10" xfId="2685"/>
    <cellStyle name="หมายเหตุ 2 5 11" xfId="2686"/>
    <cellStyle name="หมายเหตุ 2 5 12" xfId="2687"/>
    <cellStyle name="หมายเหตุ 2 5 13" xfId="2688"/>
    <cellStyle name="หมายเหตุ 2 5 14" xfId="2689"/>
    <cellStyle name="หมายเหตุ 2 5 15" xfId="2690"/>
    <cellStyle name="หมายเหตุ 2 5 16" xfId="2691"/>
    <cellStyle name="หมายเหตุ 2 5 17" xfId="2692"/>
    <cellStyle name="หมายเหตุ 2 5 18" xfId="2693"/>
    <cellStyle name="หมายเหตุ 2 5 19" xfId="2694"/>
    <cellStyle name="หมายเหตุ 2 5 2" xfId="2695"/>
    <cellStyle name="หมายเหตุ 2 5 20" xfId="2696"/>
    <cellStyle name="หมายเหตุ 2 5 21" xfId="2697"/>
    <cellStyle name="หมายเหตุ 2 5 22" xfId="2698"/>
    <cellStyle name="หมายเหตุ 2 5 3" xfId="2699"/>
    <cellStyle name="หมายเหตุ 2 5 4" xfId="2700"/>
    <cellStyle name="หมายเหตุ 2 5 5" xfId="2701"/>
    <cellStyle name="หมายเหตุ 2 5 6" xfId="2702"/>
    <cellStyle name="หมายเหตุ 2 5 7" xfId="2703"/>
    <cellStyle name="หมายเหตุ 2 5 8" xfId="2704"/>
    <cellStyle name="หมายเหตุ 2 5 9" xfId="2705"/>
    <cellStyle name="หมายเหตุ 2 6" xfId="406"/>
    <cellStyle name="หมายเหตุ 2 6 10" xfId="2706"/>
    <cellStyle name="หมายเหตุ 2 6 11" xfId="2707"/>
    <cellStyle name="หมายเหตุ 2 6 12" xfId="2708"/>
    <cellStyle name="หมายเหตุ 2 6 13" xfId="2709"/>
    <cellStyle name="หมายเหตุ 2 6 14" xfId="2710"/>
    <cellStyle name="หมายเหตุ 2 6 15" xfId="2711"/>
    <cellStyle name="หมายเหตุ 2 6 16" xfId="2712"/>
    <cellStyle name="หมายเหตุ 2 6 17" xfId="2713"/>
    <cellStyle name="หมายเหตุ 2 6 18" xfId="2714"/>
    <cellStyle name="หมายเหตุ 2 6 19" xfId="2715"/>
    <cellStyle name="หมายเหตุ 2 6 2" xfId="2716"/>
    <cellStyle name="หมายเหตุ 2 6 20" xfId="2717"/>
    <cellStyle name="หมายเหตุ 2 6 21" xfId="2718"/>
    <cellStyle name="หมายเหตุ 2 6 22" xfId="2719"/>
    <cellStyle name="หมายเหตุ 2 6 3" xfId="2720"/>
    <cellStyle name="หมายเหตุ 2 6 4" xfId="2721"/>
    <cellStyle name="หมายเหตุ 2 6 5" xfId="2722"/>
    <cellStyle name="หมายเหตุ 2 6 6" xfId="2723"/>
    <cellStyle name="หมายเหตุ 2 6 7" xfId="2724"/>
    <cellStyle name="หมายเหตุ 2 6 8" xfId="2725"/>
    <cellStyle name="หมายเหตุ 2 6 9" xfId="2726"/>
    <cellStyle name="หมายเหตุ 2 7" xfId="407"/>
    <cellStyle name="หมายเหตุ 2 7 10" xfId="2727"/>
    <cellStyle name="หมายเหตุ 2 7 11" xfId="2728"/>
    <cellStyle name="หมายเหตุ 2 7 12" xfId="2729"/>
    <cellStyle name="หมายเหตุ 2 7 13" xfId="2730"/>
    <cellStyle name="หมายเหตุ 2 7 14" xfId="2731"/>
    <cellStyle name="หมายเหตุ 2 7 15" xfId="2732"/>
    <cellStyle name="หมายเหตุ 2 7 16" xfId="2733"/>
    <cellStyle name="หมายเหตุ 2 7 17" xfId="2734"/>
    <cellStyle name="หมายเหตุ 2 7 18" xfId="2735"/>
    <cellStyle name="หมายเหตุ 2 7 19" xfId="2736"/>
    <cellStyle name="หมายเหตุ 2 7 2" xfId="2737"/>
    <cellStyle name="หมายเหตุ 2 7 20" xfId="2738"/>
    <cellStyle name="หมายเหตุ 2 7 21" xfId="2739"/>
    <cellStyle name="หมายเหตุ 2 7 22" xfId="2740"/>
    <cellStyle name="หมายเหตุ 2 7 3" xfId="2741"/>
    <cellStyle name="หมายเหตุ 2 7 4" xfId="2742"/>
    <cellStyle name="หมายเหตุ 2 7 5" xfId="2743"/>
    <cellStyle name="หมายเหตุ 2 7 6" xfId="2744"/>
    <cellStyle name="หมายเหตุ 2 7 7" xfId="2745"/>
    <cellStyle name="หมายเหตุ 2 7 8" xfId="2746"/>
    <cellStyle name="หมายเหตุ 2 7 9" xfId="2747"/>
    <cellStyle name="หมายเหตุ 2 8" xfId="607"/>
    <cellStyle name="หมายเหตุ 2 8 2" xfId="2748"/>
    <cellStyle name="หมายเหตุ 2 9" xfId="2749"/>
    <cellStyle name="หมายเหตุ 20" xfId="2750"/>
    <cellStyle name="หมายเหตุ 21" xfId="2751"/>
    <cellStyle name="หมายเหตุ 22" xfId="2752"/>
    <cellStyle name="หมายเหตุ 23" xfId="2753"/>
    <cellStyle name="หมายเหตุ 24" xfId="2754"/>
    <cellStyle name="หมายเหตุ 25" xfId="2755"/>
    <cellStyle name="หมายเหตุ 3" xfId="194"/>
    <cellStyle name="หมายเหตุ 3 10" xfId="2756"/>
    <cellStyle name="หมายเหตุ 3 11" xfId="2757"/>
    <cellStyle name="หมายเหตุ 3 12" xfId="2758"/>
    <cellStyle name="หมายเหตุ 3 13" xfId="2759"/>
    <cellStyle name="หมายเหตุ 3 14" xfId="2760"/>
    <cellStyle name="หมายเหตุ 3 15" xfId="2761"/>
    <cellStyle name="หมายเหตุ 3 16" xfId="2762"/>
    <cellStyle name="หมายเหตุ 3 17" xfId="2763"/>
    <cellStyle name="หมายเหตุ 3 18" xfId="2764"/>
    <cellStyle name="หมายเหตุ 3 19" xfId="2765"/>
    <cellStyle name="หมายเหตุ 3 2" xfId="408"/>
    <cellStyle name="หมายเหตุ 3 2 10" xfId="2766"/>
    <cellStyle name="หมายเหตุ 3 2 11" xfId="2767"/>
    <cellStyle name="หมายเหตุ 3 2 12" xfId="2768"/>
    <cellStyle name="หมายเหตุ 3 2 13" xfId="2769"/>
    <cellStyle name="หมายเหตุ 3 2 14" xfId="2770"/>
    <cellStyle name="หมายเหตุ 3 2 15" xfId="2771"/>
    <cellStyle name="หมายเหตุ 3 2 16" xfId="2772"/>
    <cellStyle name="หมายเหตุ 3 2 17" xfId="2773"/>
    <cellStyle name="หมายเหตุ 3 2 18" xfId="2774"/>
    <cellStyle name="หมายเหตุ 3 2 19" xfId="2775"/>
    <cellStyle name="หมายเหตุ 3 2 2" xfId="2776"/>
    <cellStyle name="หมายเหตุ 3 2 20" xfId="2777"/>
    <cellStyle name="หมายเหตุ 3 2 21" xfId="2778"/>
    <cellStyle name="หมายเหตุ 3 2 22" xfId="2779"/>
    <cellStyle name="หมายเหตุ 3 2 3" xfId="2780"/>
    <cellStyle name="หมายเหตุ 3 2 4" xfId="2781"/>
    <cellStyle name="หมายเหตุ 3 2 5" xfId="2782"/>
    <cellStyle name="หมายเหตุ 3 2 6" xfId="2783"/>
    <cellStyle name="หมายเหตุ 3 2 7" xfId="2784"/>
    <cellStyle name="หมายเหตุ 3 2 8" xfId="2785"/>
    <cellStyle name="หมายเหตุ 3 2 9" xfId="2786"/>
    <cellStyle name="หมายเหตุ 3 20" xfId="2787"/>
    <cellStyle name="หมายเหตุ 3 21" xfId="2788"/>
    <cellStyle name="หมายเหตุ 3 22" xfId="2789"/>
    <cellStyle name="หมายเหตุ 3 23" xfId="2790"/>
    <cellStyle name="หมายเหตุ 3 3" xfId="409"/>
    <cellStyle name="หมายเหตุ 3 3 10" xfId="2791"/>
    <cellStyle name="หมายเหตุ 3 3 11" xfId="2792"/>
    <cellStyle name="หมายเหตุ 3 3 12" xfId="2793"/>
    <cellStyle name="หมายเหตุ 3 3 13" xfId="2794"/>
    <cellStyle name="หมายเหตุ 3 3 14" xfId="2795"/>
    <cellStyle name="หมายเหตุ 3 3 15" xfId="2796"/>
    <cellStyle name="หมายเหตุ 3 3 16" xfId="2797"/>
    <cellStyle name="หมายเหตุ 3 3 17" xfId="2798"/>
    <cellStyle name="หมายเหตุ 3 3 18" xfId="2799"/>
    <cellStyle name="หมายเหตุ 3 3 19" xfId="2800"/>
    <cellStyle name="หมายเหตุ 3 3 2" xfId="2801"/>
    <cellStyle name="หมายเหตุ 3 3 20" xfId="2802"/>
    <cellStyle name="หมายเหตุ 3 3 21" xfId="2803"/>
    <cellStyle name="หมายเหตุ 3 3 22" xfId="2804"/>
    <cellStyle name="หมายเหตุ 3 3 3" xfId="2805"/>
    <cellStyle name="หมายเหตุ 3 3 4" xfId="2806"/>
    <cellStyle name="หมายเหตุ 3 3 5" xfId="2807"/>
    <cellStyle name="หมายเหตุ 3 3 6" xfId="2808"/>
    <cellStyle name="หมายเหตุ 3 3 7" xfId="2809"/>
    <cellStyle name="หมายเหตุ 3 3 8" xfId="2810"/>
    <cellStyle name="หมายเหตุ 3 3 9" xfId="2811"/>
    <cellStyle name="หมายเหตุ 3 4" xfId="410"/>
    <cellStyle name="หมายเหตุ 3 4 10" xfId="2812"/>
    <cellStyle name="หมายเหตุ 3 4 11" xfId="2813"/>
    <cellStyle name="หมายเหตุ 3 4 12" xfId="2814"/>
    <cellStyle name="หมายเหตุ 3 4 13" xfId="2815"/>
    <cellStyle name="หมายเหตุ 3 4 14" xfId="2816"/>
    <cellStyle name="หมายเหตุ 3 4 15" xfId="2817"/>
    <cellStyle name="หมายเหตุ 3 4 16" xfId="2818"/>
    <cellStyle name="หมายเหตุ 3 4 17" xfId="2819"/>
    <cellStyle name="หมายเหตุ 3 4 18" xfId="2820"/>
    <cellStyle name="หมายเหตุ 3 4 19" xfId="2821"/>
    <cellStyle name="หมายเหตุ 3 4 2" xfId="2822"/>
    <cellStyle name="หมายเหตุ 3 4 20" xfId="2823"/>
    <cellStyle name="หมายเหตุ 3 4 21" xfId="2824"/>
    <cellStyle name="หมายเหตุ 3 4 22" xfId="2825"/>
    <cellStyle name="หมายเหตุ 3 4 3" xfId="2826"/>
    <cellStyle name="หมายเหตุ 3 4 4" xfId="2827"/>
    <cellStyle name="หมายเหตุ 3 4 5" xfId="2828"/>
    <cellStyle name="หมายเหตุ 3 4 6" xfId="2829"/>
    <cellStyle name="หมายเหตุ 3 4 7" xfId="2830"/>
    <cellStyle name="หมายเหตุ 3 4 8" xfId="2831"/>
    <cellStyle name="หมายเหตุ 3 4 9" xfId="2832"/>
    <cellStyle name="หมายเหตุ 3 5" xfId="411"/>
    <cellStyle name="หมายเหตุ 3 5 10" xfId="2833"/>
    <cellStyle name="หมายเหตุ 3 5 11" xfId="2834"/>
    <cellStyle name="หมายเหตุ 3 5 12" xfId="2835"/>
    <cellStyle name="หมายเหตุ 3 5 13" xfId="2836"/>
    <cellStyle name="หมายเหตุ 3 5 14" xfId="2837"/>
    <cellStyle name="หมายเหตุ 3 5 15" xfId="2838"/>
    <cellStyle name="หมายเหตุ 3 5 16" xfId="2839"/>
    <cellStyle name="หมายเหตุ 3 5 17" xfId="2840"/>
    <cellStyle name="หมายเหตุ 3 5 18" xfId="2841"/>
    <cellStyle name="หมายเหตุ 3 5 19" xfId="2842"/>
    <cellStyle name="หมายเหตุ 3 5 2" xfId="2843"/>
    <cellStyle name="หมายเหตุ 3 5 20" xfId="2844"/>
    <cellStyle name="หมายเหตุ 3 5 21" xfId="2845"/>
    <cellStyle name="หมายเหตุ 3 5 22" xfId="2846"/>
    <cellStyle name="หมายเหตุ 3 5 3" xfId="2847"/>
    <cellStyle name="หมายเหตุ 3 5 4" xfId="2848"/>
    <cellStyle name="หมายเหตุ 3 5 5" xfId="2849"/>
    <cellStyle name="หมายเหตุ 3 5 6" xfId="2850"/>
    <cellStyle name="หมายเหตุ 3 5 7" xfId="2851"/>
    <cellStyle name="หมายเหตุ 3 5 8" xfId="2852"/>
    <cellStyle name="หมายเหตุ 3 5 9" xfId="2853"/>
    <cellStyle name="หมายเหตุ 3 6" xfId="412"/>
    <cellStyle name="หมายเหตุ 3 6 10" xfId="2854"/>
    <cellStyle name="หมายเหตุ 3 6 11" xfId="2855"/>
    <cellStyle name="หมายเหตุ 3 6 12" xfId="2856"/>
    <cellStyle name="หมายเหตุ 3 6 13" xfId="2857"/>
    <cellStyle name="หมายเหตุ 3 6 14" xfId="2858"/>
    <cellStyle name="หมายเหตุ 3 6 15" xfId="2859"/>
    <cellStyle name="หมายเหตุ 3 6 16" xfId="2860"/>
    <cellStyle name="หมายเหตุ 3 6 17" xfId="2861"/>
    <cellStyle name="หมายเหตุ 3 6 18" xfId="2862"/>
    <cellStyle name="หมายเหตุ 3 6 19" xfId="2863"/>
    <cellStyle name="หมายเหตุ 3 6 2" xfId="2864"/>
    <cellStyle name="หมายเหตุ 3 6 20" xfId="2865"/>
    <cellStyle name="หมายเหตุ 3 6 21" xfId="2866"/>
    <cellStyle name="หมายเหตุ 3 6 22" xfId="2867"/>
    <cellStyle name="หมายเหตุ 3 6 3" xfId="2868"/>
    <cellStyle name="หมายเหตุ 3 6 4" xfId="2869"/>
    <cellStyle name="หมายเหตุ 3 6 5" xfId="2870"/>
    <cellStyle name="หมายเหตุ 3 6 6" xfId="2871"/>
    <cellStyle name="หมายเหตุ 3 6 7" xfId="2872"/>
    <cellStyle name="หมายเหตุ 3 6 8" xfId="2873"/>
    <cellStyle name="หมายเหตุ 3 6 9" xfId="2874"/>
    <cellStyle name="หมายเหตุ 3 7" xfId="413"/>
    <cellStyle name="หมายเหตุ 3 7 10" xfId="2875"/>
    <cellStyle name="หมายเหตุ 3 7 11" xfId="2876"/>
    <cellStyle name="หมายเหตุ 3 7 12" xfId="2877"/>
    <cellStyle name="หมายเหตุ 3 7 13" xfId="2878"/>
    <cellStyle name="หมายเหตุ 3 7 14" xfId="2879"/>
    <cellStyle name="หมายเหตุ 3 7 15" xfId="2880"/>
    <cellStyle name="หมายเหตุ 3 7 16" xfId="2881"/>
    <cellStyle name="หมายเหตุ 3 7 17" xfId="2882"/>
    <cellStyle name="หมายเหตุ 3 7 18" xfId="2883"/>
    <cellStyle name="หมายเหตุ 3 7 19" xfId="2884"/>
    <cellStyle name="หมายเหตุ 3 7 2" xfId="2885"/>
    <cellStyle name="หมายเหตุ 3 7 20" xfId="2886"/>
    <cellStyle name="หมายเหตุ 3 7 21" xfId="2887"/>
    <cellStyle name="หมายเหตุ 3 7 22" xfId="2888"/>
    <cellStyle name="หมายเหตุ 3 7 3" xfId="2889"/>
    <cellStyle name="หมายเหตุ 3 7 4" xfId="2890"/>
    <cellStyle name="หมายเหตุ 3 7 5" xfId="2891"/>
    <cellStyle name="หมายเหตุ 3 7 6" xfId="2892"/>
    <cellStyle name="หมายเหตุ 3 7 7" xfId="2893"/>
    <cellStyle name="หมายเหตุ 3 7 8" xfId="2894"/>
    <cellStyle name="หมายเหตุ 3 7 9" xfId="2895"/>
    <cellStyle name="หมายเหตุ 3 8" xfId="2896"/>
    <cellStyle name="หมายเหตุ 3 9" xfId="2897"/>
    <cellStyle name="หมายเหตุ 4" xfId="414"/>
    <cellStyle name="หมายเหตุ 4 10" xfId="2898"/>
    <cellStyle name="หมายเหตุ 4 11" xfId="2899"/>
    <cellStyle name="หมายเหตุ 4 12" xfId="2900"/>
    <cellStyle name="หมายเหตุ 4 13" xfId="2901"/>
    <cellStyle name="หมายเหตุ 4 14" xfId="2902"/>
    <cellStyle name="หมายเหตุ 4 15" xfId="2903"/>
    <cellStyle name="หมายเหตุ 4 16" xfId="2904"/>
    <cellStyle name="หมายเหตุ 4 17" xfId="2905"/>
    <cellStyle name="หมายเหตุ 4 18" xfId="2906"/>
    <cellStyle name="หมายเหตุ 4 19" xfId="2907"/>
    <cellStyle name="หมายเหตุ 4 2" xfId="2908"/>
    <cellStyle name="หมายเหตุ 4 20" xfId="2909"/>
    <cellStyle name="หมายเหตุ 4 21" xfId="2910"/>
    <cellStyle name="หมายเหตุ 4 22" xfId="2911"/>
    <cellStyle name="หมายเหตุ 4 3" xfId="2912"/>
    <cellStyle name="หมายเหตุ 4 4" xfId="2913"/>
    <cellStyle name="หมายเหตุ 4 5" xfId="2914"/>
    <cellStyle name="หมายเหตุ 4 6" xfId="2915"/>
    <cellStyle name="หมายเหตุ 4 7" xfId="2916"/>
    <cellStyle name="หมายเหตุ 4 8" xfId="2917"/>
    <cellStyle name="หมายเหตุ 4 9" xfId="2918"/>
    <cellStyle name="หมายเหตุ 5" xfId="415"/>
    <cellStyle name="หมายเหตุ 5 10" xfId="2919"/>
    <cellStyle name="หมายเหตุ 5 11" xfId="2920"/>
    <cellStyle name="หมายเหตุ 5 12" xfId="2921"/>
    <cellStyle name="หมายเหตุ 5 13" xfId="2922"/>
    <cellStyle name="หมายเหตุ 5 14" xfId="2923"/>
    <cellStyle name="หมายเหตุ 5 15" xfId="2924"/>
    <cellStyle name="หมายเหตุ 5 16" xfId="2925"/>
    <cellStyle name="หมายเหตุ 5 17" xfId="2926"/>
    <cellStyle name="หมายเหตุ 5 18" xfId="2927"/>
    <cellStyle name="หมายเหตุ 5 19" xfId="2928"/>
    <cellStyle name="หมายเหตุ 5 2" xfId="2929"/>
    <cellStyle name="หมายเหตุ 5 20" xfId="2930"/>
    <cellStyle name="หมายเหตุ 5 21" xfId="2931"/>
    <cellStyle name="หมายเหตุ 5 22" xfId="2932"/>
    <cellStyle name="หมายเหตุ 5 3" xfId="2933"/>
    <cellStyle name="หมายเหตุ 5 4" xfId="2934"/>
    <cellStyle name="หมายเหตุ 5 5" xfId="2935"/>
    <cellStyle name="หมายเหตุ 5 6" xfId="2936"/>
    <cellStyle name="หมายเหตุ 5 7" xfId="2937"/>
    <cellStyle name="หมายเหตุ 5 8" xfId="2938"/>
    <cellStyle name="หมายเหตุ 5 9" xfId="2939"/>
    <cellStyle name="หมายเหตุ 6" xfId="416"/>
    <cellStyle name="หมายเหตุ 6 10" xfId="2940"/>
    <cellStyle name="หมายเหตุ 6 11" xfId="2941"/>
    <cellStyle name="หมายเหตุ 6 12" xfId="2942"/>
    <cellStyle name="หมายเหตุ 6 13" xfId="2943"/>
    <cellStyle name="หมายเหตุ 6 14" xfId="2944"/>
    <cellStyle name="หมายเหตุ 6 15" xfId="2945"/>
    <cellStyle name="หมายเหตุ 6 16" xfId="2946"/>
    <cellStyle name="หมายเหตุ 6 17" xfId="2947"/>
    <cellStyle name="หมายเหตุ 6 18" xfId="2948"/>
    <cellStyle name="หมายเหตุ 6 19" xfId="2949"/>
    <cellStyle name="หมายเหตุ 6 2" xfId="2950"/>
    <cellStyle name="หมายเหตุ 6 20" xfId="2951"/>
    <cellStyle name="หมายเหตุ 6 21" xfId="2952"/>
    <cellStyle name="หมายเหตุ 6 22" xfId="2953"/>
    <cellStyle name="หมายเหตุ 6 3" xfId="2954"/>
    <cellStyle name="หมายเหตุ 6 4" xfId="2955"/>
    <cellStyle name="หมายเหตุ 6 5" xfId="2956"/>
    <cellStyle name="หมายเหตุ 6 6" xfId="2957"/>
    <cellStyle name="หมายเหตุ 6 7" xfId="2958"/>
    <cellStyle name="หมายเหตุ 6 8" xfId="2959"/>
    <cellStyle name="หมายเหตุ 6 9" xfId="2960"/>
    <cellStyle name="หมายเหตุ 7" xfId="417"/>
    <cellStyle name="หมายเหตุ 7 10" xfId="2961"/>
    <cellStyle name="หมายเหตุ 7 11" xfId="2962"/>
    <cellStyle name="หมายเหตุ 7 12" xfId="2963"/>
    <cellStyle name="หมายเหตุ 7 13" xfId="2964"/>
    <cellStyle name="หมายเหตุ 7 14" xfId="2965"/>
    <cellStyle name="หมายเหตุ 7 15" xfId="2966"/>
    <cellStyle name="หมายเหตุ 7 16" xfId="2967"/>
    <cellStyle name="หมายเหตุ 7 17" xfId="2968"/>
    <cellStyle name="หมายเหตุ 7 18" xfId="2969"/>
    <cellStyle name="หมายเหตุ 7 19" xfId="2970"/>
    <cellStyle name="หมายเหตุ 7 2" xfId="2971"/>
    <cellStyle name="หมายเหตุ 7 20" xfId="2972"/>
    <cellStyle name="หมายเหตุ 7 21" xfId="2973"/>
    <cellStyle name="หมายเหตุ 7 22" xfId="2974"/>
    <cellStyle name="หมายเหตุ 7 3" xfId="2975"/>
    <cellStyle name="หมายเหตุ 7 4" xfId="2976"/>
    <cellStyle name="หมายเหตุ 7 5" xfId="2977"/>
    <cellStyle name="หมายเหตุ 7 6" xfId="2978"/>
    <cellStyle name="หมายเหตุ 7 7" xfId="2979"/>
    <cellStyle name="หมายเหตุ 7 8" xfId="2980"/>
    <cellStyle name="หมายเหตุ 7 9" xfId="2981"/>
    <cellStyle name="หมายเหตุ 8" xfId="418"/>
    <cellStyle name="หมายเหตุ 8 10" xfId="2982"/>
    <cellStyle name="หมายเหตุ 8 11" xfId="2983"/>
    <cellStyle name="หมายเหตุ 8 12" xfId="2984"/>
    <cellStyle name="หมายเหตุ 8 13" xfId="2985"/>
    <cellStyle name="หมายเหตุ 8 14" xfId="2986"/>
    <cellStyle name="หมายเหตุ 8 15" xfId="2987"/>
    <cellStyle name="หมายเหตุ 8 16" xfId="2988"/>
    <cellStyle name="หมายเหตุ 8 17" xfId="2989"/>
    <cellStyle name="หมายเหตุ 8 18" xfId="2990"/>
    <cellStyle name="หมายเหตุ 8 19" xfId="2991"/>
    <cellStyle name="หมายเหตุ 8 2" xfId="2992"/>
    <cellStyle name="หมายเหตุ 8 20" xfId="2993"/>
    <cellStyle name="หมายเหตุ 8 21" xfId="2994"/>
    <cellStyle name="หมายเหตุ 8 22" xfId="2995"/>
    <cellStyle name="หมายเหตุ 8 3" xfId="2996"/>
    <cellStyle name="หมายเหตุ 8 4" xfId="2997"/>
    <cellStyle name="หมายเหตุ 8 5" xfId="2998"/>
    <cellStyle name="หมายเหตุ 8 6" xfId="2999"/>
    <cellStyle name="หมายเหตุ 8 7" xfId="3000"/>
    <cellStyle name="หมายเหตุ 8 8" xfId="3001"/>
    <cellStyle name="หมายเหตุ 8 9" xfId="3002"/>
    <cellStyle name="หมายเหตุ 9" xfId="419"/>
    <cellStyle name="หมายเหตุ 9 10" xfId="3003"/>
    <cellStyle name="หมายเหตุ 9 11" xfId="3004"/>
    <cellStyle name="หมายเหตุ 9 12" xfId="3005"/>
    <cellStyle name="หมายเหตุ 9 13" xfId="3006"/>
    <cellStyle name="หมายเหตุ 9 14" xfId="3007"/>
    <cellStyle name="หมายเหตุ 9 15" xfId="3008"/>
    <cellStyle name="หมายเหตุ 9 16" xfId="3009"/>
    <cellStyle name="หมายเหตุ 9 17" xfId="3010"/>
    <cellStyle name="หมายเหตุ 9 18" xfId="3011"/>
    <cellStyle name="หมายเหตุ 9 19" xfId="3012"/>
    <cellStyle name="หมายเหตุ 9 2" xfId="3013"/>
    <cellStyle name="หมายเหตุ 9 20" xfId="3014"/>
    <cellStyle name="หมายเหตุ 9 21" xfId="3015"/>
    <cellStyle name="หมายเหตุ 9 22" xfId="3016"/>
    <cellStyle name="หมายเหตุ 9 3" xfId="3017"/>
    <cellStyle name="หมายเหตุ 9 4" xfId="3018"/>
    <cellStyle name="หมายเหตุ 9 5" xfId="3019"/>
    <cellStyle name="หมายเหตุ 9 6" xfId="3020"/>
    <cellStyle name="หมายเหตุ 9 7" xfId="3021"/>
    <cellStyle name="หมายเหตุ 9 8" xfId="3022"/>
    <cellStyle name="หมายเหตุ 9 9" xfId="3023"/>
    <cellStyle name="หัวเรื่อง 1" xfId="195"/>
    <cellStyle name="หัวเรื่อง 1 2" xfId="196"/>
    <cellStyle name="หัวเรื่อง 1 2 2" xfId="608"/>
    <cellStyle name="หัวเรื่อง 1 3" xfId="197"/>
    <cellStyle name="หัวเรื่อง 2" xfId="198"/>
    <cellStyle name="หัวเรื่อง 2 2" xfId="199"/>
    <cellStyle name="หัวเรื่อง 2 2 2" xfId="609"/>
    <cellStyle name="หัวเรื่อง 2 3" xfId="200"/>
    <cellStyle name="หัวเรื่อง 3" xfId="201"/>
    <cellStyle name="หัวเรื่อง 3 2" xfId="202"/>
    <cellStyle name="หัวเรื่อง 3 2 2" xfId="610"/>
    <cellStyle name="หัวเรื่อง 3 3" xfId="203"/>
    <cellStyle name="หัวเรื่อง 4" xfId="204"/>
    <cellStyle name="หัวเรื่อง 4 2" xfId="205"/>
    <cellStyle name="หัวเรื่อง 4 2 2" xfId="611"/>
    <cellStyle name="หัวเรื่อง 4 3" xfId="20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AC_2\Downloads\&#3611;&#3619;&#3632;&#3617;&#3634;&#3603;&#3619;&#3634;&#3588;&#3634;\&#3591;&#3634;&#3609;&#3611;&#3619;&#3632;&#3617;&#3634;&#3603;&#3619;&#3634;&#3588;&#3634;\&#3591;&#3634;&#3609;&#3611;&#3619;&#3632;&#3617;&#3634;&#3603;&#3619;&#3634;&#3588;&#3634;&#3611;&#3637;%202559\&#3591;&#3634;&#3609;&#3648;&#3614;&#3636;&#3656;&#3617;-&#3621;&#3604;\&#3591;&#3634;&#3609;&#3585;&#3656;&#3629;&#3626;&#3619;&#3657;&#3634;&#3591;\&#3626;&#3634;&#3586;&#3634;&#3611;&#3621;&#3634;&#3618;&#3614;&#3619;&#3632;&#3618;&#3634;%20&#3592;.&#3585;&#3619;&#3632;&#3610;&#3637;&#3656;\&#3648;&#3614;&#3636;&#3656;&#3617;-&#3621;&#3604;%20&#3626;&#3634;&#3586;&#3634;&#3611;&#3621;&#3634;&#3618;&#3614;&#3619;&#3632;&#3618;&#363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pZa\Downloads\&#3611;&#3619;&#3632;&#3617;&#3634;&#3603;&#3619;&#3634;&#3588;&#3634;\&#3591;&#3634;&#3609;&#3611;&#3619;&#3632;&#3617;&#3634;&#3603;&#3619;&#3634;&#3588;&#3634;\&#3591;&#3634;&#3609;&#3611;&#3619;&#3632;&#3617;&#3634;&#3603;&#3619;&#3634;&#3588;&#3634;&#3611;&#3637;%202559\&#3591;&#3634;&#3609;&#3648;&#3614;&#3636;&#3656;&#3617;-&#3621;&#3604;\&#3591;&#3634;&#3609;&#3585;&#3656;&#3629;&#3626;&#3619;&#3657;&#3634;&#3591;\&#3626;&#3634;&#3586;&#3634;&#3611;&#3621;&#3634;&#3618;&#3614;&#3619;&#3632;&#3618;&#3634;%20&#3592;.&#3585;&#3619;&#3632;&#3610;&#3637;&#3656;\&#3648;&#3614;&#3636;&#3656;&#3617;-&#3621;&#3604;%20&#3626;&#3634;&#3586;&#3634;&#3611;&#3621;&#3634;&#3618;&#3614;&#3619;&#3632;&#3618;&#363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AC\Downloads\&#3629;&#3634;&#3588;&#3634;&#3619;&#3626;&#3635;&#3609;&#3633;&#3585;&#3591;&#3634;&#3609;%20&#3608;.&#3585;.&#3626;.%20&#3617;&#3634;&#3605;&#3619;&#3600;&#3634;&#3609;%201%20&#3594;&#3633;&#3657;&#3609;%20(&#3649;&#3610;&#3610;&#3586;&#3618;&#3634;&#3618;&#3627;&#3609;&#3656;&#3623;&#3618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19;&#3634;&#3588;&#3634;&#3585;&#3621;&#3634;&#3591;&#3585;&#3621;&#3640;&#3656;&#3617;&#3591;&#3634;&#3609;&#3611;&#3619;&#3632;&#3617;&#3634;&#3603;&#3619;&#3634;&#3588;&#3634;%20&#3608;.&#3585;.&#3626;%202561_2563\(1)%20&#3591;&#3634;&#3609;&#3585;&#3656;&#3629;&#3626;&#3619;&#3657;&#3634;&#3591;\(1)%20&#3591;&#3634;&#3609;&#3585;&#3656;&#3629;&#3626;&#3619;&#3657;&#3634;&#3591;&#3626;&#3634;&#3586;&#3634;\(3)%20&#3611;&#3619;&#3632;&#3592;&#3635;&#3611;&#3637;&#3591;&#3610;&#3611;&#3619;&#3632;&#3617;&#3634;&#3603;%202563\(9)%20&#3592;.&#3626;&#3640;&#3650;&#3586;&#3607;&#3633;&#3618;%20_%20&#3626;&#3634;&#3586;&#3634;&#3624;&#3619;&#3637;&#3609;&#3588;&#3619;\Rev.1\&#3607;&#3610;&#3607;&#3623;&#3609;&#3619;&#3634;&#3588;&#3634;&#3626;&#3634;&#3586;&#3634;&#3624;&#3619;&#3637;&#3609;&#3588;&#3619;%20%20&#3592;.&#3626;&#3640;&#3650;&#3586;&#3607;&#3633;&#3618;%20(&#3607;&#3610;&#3607;&#3623;&#3609;&#3619;&#3634;&#3588;&#3634;%2031-8-64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AC\Downloads\2.&#3619;&#3634;&#3588;&#3634;&#3585;&#3621;&#3634;&#3591;&#3626;&#3634;&#3586;&#3634;&#3608;&#3623;&#3633;&#3594;&#3610;&#3640;&#3619;&#3637;%20%20&#3592;.&#3619;&#3657;&#3629;&#3618;&#3648;&#3629;&#3655;&#3604;%20(S-PLUS%20&#3586;&#3618;&#3634;&#3618;)%2011-10-6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AC_2\Desktop\&#3592;.&#3648;&#3614;&#3594;&#3619;&#3610;&#3640;&#3619;&#3637;%20_%20&#3626;&#3634;&#3586;&#3634;&#3610;&#3657;&#3634;&#3609;&#3649;&#3627;&#3621;&#3617;\&#3629;&#3634;&#3588;&#3634;&#3619;&#3626;&#3635;&#3609;&#3633;&#3585;&#3591;&#3634;&#3609;%20S-plus%20&#3614;&#3636;&#3648;&#3624;&#3625;%20(&#3629;&#3609;&#3640;&#3619;&#3633;&#3585;&#3625;&#3660;&#3614;&#3621;&#3633;&#3591;&#3591;&#3634;&#360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ลายพระยา"/>
      <sheetName val="งานเพิ่ม"/>
      <sheetName val="งานลด"/>
      <sheetName val="ฐานรากรั้ว"/>
      <sheetName val="ตารางรวมฐานรากรั้ว"/>
      <sheetName val="ระแนง"/>
    </sheetNames>
    <sheetDataSet>
      <sheetData sheetId="0">
        <row r="3">
          <cell r="H3" t="str">
            <v>แบบที่ .........................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ลายพระยา"/>
      <sheetName val="งานเพิ่ม"/>
      <sheetName val="งานลด"/>
      <sheetName val="ฐานรากรั้ว"/>
      <sheetName val="ตารางรวมฐานรากรั้ว"/>
      <sheetName val="ระแนง"/>
    </sheetNames>
    <sheetDataSet>
      <sheetData sheetId="0">
        <row r="3">
          <cell r="H3" t="str">
            <v>แบบที่ .........................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"/>
      <sheetName val="ปร.5(ก)"/>
      <sheetName val="รวม "/>
      <sheetName val="โครงสร้าง "/>
      <sheetName val="สถาปัตยกรรม"/>
      <sheetName val="สุขาภิบาล"/>
      <sheetName val="ไฟฟ้า"/>
      <sheetName val="ปรับอากาศ "/>
      <sheetName val="งานกลุ่ม 2"/>
      <sheetName val="ปร.5(ข)"/>
      <sheetName val="ปร.4."/>
      <sheetName val="งวด"/>
      <sheetName val="ระยะเวลา"/>
      <sheetName val="ราคาวัสดุและค่าแรง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5"/>
      <sheetName val="ทั่วไป"/>
      <sheetName val="ฐานรากอาคาร"/>
      <sheetName val="โครงสร้าง ค.ส.ล.อาคาร"/>
      <sheetName val="CalST_งานโครงสร้างอาคาร"/>
      <sheetName val="CalST_งานเสาเหล็ก"/>
      <sheetName val="CalST_งานโครงหลังคา"/>
      <sheetName val="CalST_งานผนังประดับด้านหน้า"/>
      <sheetName val="CalST_งานที่พักคอย"/>
      <sheetName val="CalST_งานราวจับเหล็ก"/>
      <sheetName val="ประตู-หน้าต่าง"/>
      <sheetName val="Sheet1"/>
    </sheetNames>
    <sheetDataSet>
      <sheetData sheetId="0"/>
      <sheetData sheetId="1"/>
      <sheetData sheetId="2">
        <row r="2">
          <cell r="A2" t="str">
            <v>กลุ่มงาน/งาน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582">
          <cell r="B582">
            <v>60.1</v>
          </cell>
        </row>
      </sheetData>
      <sheetData sheetId="30">
        <row r="21">
          <cell r="B21">
            <v>331.8</v>
          </cell>
        </row>
      </sheetData>
      <sheetData sheetId="31">
        <row r="19">
          <cell r="AB19">
            <v>43.6</v>
          </cell>
        </row>
      </sheetData>
      <sheetData sheetId="32">
        <row r="10">
          <cell r="B10">
            <v>1068</v>
          </cell>
        </row>
      </sheetData>
      <sheetData sheetId="33"/>
      <sheetData sheetId="34"/>
      <sheetData sheetId="35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งานการประชุม"/>
      <sheetName val="บก.01"/>
      <sheetName val="ปร.6"/>
      <sheetName val="ปร.5(ก)"/>
      <sheetName val="รวม "/>
      <sheetName val="โครงสร้าง "/>
      <sheetName val="สถาปัตยกรรม"/>
      <sheetName val="สุขาภิบาล"/>
      <sheetName val="ไฟฟ้า"/>
      <sheetName val="ปรับอากาศ "/>
      <sheetName val="อาคารเก็บเอกสาร(ไม่มีเข็ม)"/>
      <sheetName val="ห้องน้ำลูกค้า(ไม่มีเข็ม)"/>
      <sheetName val="โรงจอดรถยนต์ 4 คัน(ไม่มีเข็ม)"/>
      <sheetName val="งานกลุ่ม 2"/>
      <sheetName val="ผังบริเวณ"/>
      <sheetName val="ปร.5(ข)"/>
      <sheetName val="ปร.4."/>
      <sheetName val="ปร.4(พ)"/>
      <sheetName val="เหตุผล"/>
      <sheetName val="งวด "/>
      <sheetName val="ราคาวัสดุและค่าแรง"/>
      <sheetName val="1"/>
      <sheetName val="2"/>
      <sheetName val="5"/>
      <sheetName val="8"/>
      <sheetName val="9"/>
      <sheetName val="9 (2)"/>
      <sheetName val="11"/>
      <sheetName val="11 (2)"/>
      <sheetName val="12"/>
      <sheetName val="15"/>
      <sheetName val="ทั่วไป"/>
      <sheetName val="ฐานรากอาคาร"/>
      <sheetName val="โครงสร้าง ค.ส.ล.อาคาร"/>
      <sheetName val="งานเตรียมงานก่อสร้าง"/>
      <sheetName val="งานจัดสวน"/>
      <sheetName val="ฐานป้าย Pole Sign"/>
      <sheetName val="รวมงานรั้ว"/>
      <sheetName val="รั้วเหล็กฉีก"/>
      <sheetName val="แบบที่ (1)"/>
      <sheetName val="แบบที่ (1)+รั้วตะแกรงเหล็กฉีก"/>
      <sheetName val="แบบที่ (1)+รั้วคอนกรีตบล็อก"/>
      <sheetName val="ฐานราก+คาน+รั้วคอนกรีตบล็อก"/>
      <sheetName val="เสาตอม่อ+รั้วตาข่ายลวดถัก"/>
      <sheetName val="ถนนและทางเดิน"/>
      <sheetName val="รวมสุขาภิบาล+ไฟฟ้า"/>
      <sheetName val="ระบบสุขาภิบาล"/>
      <sheetName val="ท่อ_ระบบสุขาภิบาล"/>
      <sheetName val="งานไฟฟ้า"/>
      <sheetName val="สายไฟและท่อ"/>
    </sheetNames>
    <sheetDataSet>
      <sheetData sheetId="0"/>
      <sheetData sheetId="1"/>
      <sheetData sheetId="2"/>
      <sheetData sheetId="3"/>
      <sheetData sheetId="4">
        <row r="2">
          <cell r="A2" t="str">
            <v>กลุ่มงาน/งาน</v>
          </cell>
        </row>
        <row r="3">
          <cell r="A3" t="str">
            <v>ชื่อโครงการ/งานก่อสร้าง    ก่อสร้างอาคารสำนักงานและส่วนประกอบอื่นๆ</v>
          </cell>
        </row>
        <row r="5">
          <cell r="A5" t="str">
            <v>หน่วยงานเจ้าของโครงการ/งานก่อสร้าง    ธนาคารเพื่อการเกษตรและสหกรณ์การเกษตร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5">
          <cell r="E15">
            <v>349.3</v>
          </cell>
        </row>
      </sheetData>
      <sheetData sheetId="21">
        <row r="8">
          <cell r="N8">
            <v>1281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งานการประชุม"/>
      <sheetName val="บก.01"/>
      <sheetName val="ปร.6"/>
      <sheetName val="ปร.5(ก)"/>
      <sheetName val="รวม "/>
      <sheetName val="โครงสร้าง"/>
      <sheetName val="สถาปัตยกรรม"/>
      <sheetName val="สุขาภิบาล"/>
      <sheetName val="ไฟฟ้า"/>
      <sheetName val="ปรับอากาศ "/>
      <sheetName val="อาคารเก็บเอกสาร(ไม่มีเข็ม)"/>
      <sheetName val="ห้องน้ำลูกค้า(ไม่มีเข็ม)"/>
      <sheetName val="โรงจอดรถยนต์ 4 คัน(ไม่มีเข็ม)"/>
      <sheetName val="ผังบริเวณ"/>
      <sheetName val="งานกลุ่ม 2"/>
      <sheetName val="ปร.5(ข)"/>
      <sheetName val="ปร.4."/>
      <sheetName val="ปร.4(พ)"/>
      <sheetName val="เหตุผล"/>
      <sheetName val="ราคาวัสดุและค่าแรง"/>
      <sheetName val="1"/>
      <sheetName val="2"/>
      <sheetName val="5"/>
      <sheetName val="8"/>
      <sheetName val="9"/>
      <sheetName val="11"/>
      <sheetName val="12"/>
      <sheetName val="15"/>
      <sheetName val="งานฐานรากอาคารสำนักงาน"/>
      <sheetName val="โครงสร้าง ค.ส.ล.อาคาร "/>
      <sheetName val="งานเตรียมงานก่อสร้าง"/>
      <sheetName val="งานจัดสวน"/>
      <sheetName val="ฐานป้าย Pole Sign"/>
      <sheetName val="รวมงานรั้ว"/>
      <sheetName val="งานรั้วแบบที่ 1"/>
      <sheetName val="งานรั้วแบบที่ 2"/>
      <sheetName val="งานรั้วเหล็กฉีก"/>
      <sheetName val="ถนนและทางเดิน"/>
      <sheetName val="รวมสุขาภิบาล+ไฟฟ้าผัง"/>
      <sheetName val="งานระบบไฟฟ้าผังบริเวณ"/>
      <sheetName val="งานระบบสื่อสารผังบริเวณ"/>
      <sheetName val="งานระบบประปาและสุขาภิบาล"/>
      <sheetName val="ห้องน้ำลูกค้า"/>
      <sheetName val="Sheet1"/>
    </sheetNames>
    <sheetDataSet>
      <sheetData sheetId="0"/>
      <sheetData sheetId="1"/>
      <sheetData sheetId="2">
        <row r="2">
          <cell r="A2" t="str">
            <v>ชื่อโครงการ/งานก่อสร้าง    ก่อสร้างอาคารสำนักงานและส่วนประกอบอื่นๆ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งานการประชุม"/>
      <sheetName val="บก.01"/>
      <sheetName val="ปร.6"/>
      <sheetName val="ปร.5(ก)"/>
      <sheetName val="รวม "/>
      <sheetName val="โครงสร้าง "/>
      <sheetName val="สถาปัตยกรรม"/>
      <sheetName val="สุขาภิบาล"/>
      <sheetName val="ไฟฟ้า"/>
      <sheetName val="sola"/>
      <sheetName val="ปรับอากาศ "/>
      <sheetName val="ปร.5(ข)"/>
      <sheetName val="ปร.4."/>
      <sheetName val="อาคารเก็บเอกสาร(ไม่มีเข็ม)"/>
      <sheetName val="ห้องน้ำลูกค้า(ไม่มีเข็ม)"/>
      <sheetName val="โรงจอดรถยนต์ 4 คัน(ไม่มีเข็ม)"/>
      <sheetName val="งานกลุ่ม 2"/>
      <sheetName val="ผังบริเวณ"/>
      <sheetName val="ปร.4(พ)"/>
      <sheetName val="เหตุผล"/>
      <sheetName val="งวด"/>
      <sheetName val="ระยะเวลา"/>
      <sheetName val="ราคาวัสดุและค่าแรง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5"/>
      <sheetName val="ทั่วไป"/>
      <sheetName val="ฐานรากอาคาร"/>
      <sheetName val="โครงสร้าง ค.ส.ล.อาคาร"/>
      <sheetName val="ประตู-หน้าต่าง"/>
      <sheetName val="CalST_งานโครงสร้างอาคาร"/>
      <sheetName val="CalST_งานเสาเหล็ก"/>
      <sheetName val="CalST_งานโครงหลังคา"/>
      <sheetName val="CalST_งานผนังประดับด้านหน้า"/>
      <sheetName val="CalST_งานราวจับเหล็ก"/>
    </sheetNames>
    <sheetDataSet>
      <sheetData sheetId="0"/>
      <sheetData sheetId="1"/>
      <sheetData sheetId="2"/>
      <sheetData sheetId="3"/>
      <sheetData sheetId="4">
        <row r="2">
          <cell r="A2" t="str">
            <v>กลุ่มงาน/งาน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35"/>
  <sheetViews>
    <sheetView view="pageBreakPreview" topLeftCell="A22" zoomScale="115" zoomScaleNormal="100" zoomScaleSheetLayoutView="115" workbookViewId="0">
      <selection activeCell="M15" sqref="M15"/>
    </sheetView>
  </sheetViews>
  <sheetFormatPr defaultColWidth="9.125" defaultRowHeight="24.9" customHeight="1"/>
  <cols>
    <col min="1" max="18" width="5.75" style="235" customWidth="1"/>
    <col min="19" max="19" width="12.25" style="236" customWidth="1"/>
    <col min="20" max="20" width="19.125" style="235" customWidth="1"/>
    <col min="21" max="21" width="11.75" style="236" customWidth="1"/>
    <col min="22" max="22" width="12.75" style="235" bestFit="1" customWidth="1"/>
    <col min="23" max="23" width="9.125" style="235" customWidth="1"/>
    <col min="24" max="16384" width="9.125" style="235"/>
  </cols>
  <sheetData>
    <row r="1" spans="1:33" ht="24" customHeight="1">
      <c r="A1" s="676" t="s">
        <v>285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</row>
    <row r="2" spans="1:33" ht="24" customHeight="1">
      <c r="A2" s="694" t="s">
        <v>666</v>
      </c>
      <c r="B2" s="694"/>
      <c r="C2" s="694"/>
      <c r="D2" s="694"/>
      <c r="E2" s="694" t="s">
        <v>449</v>
      </c>
      <c r="F2" s="694"/>
      <c r="G2" s="694"/>
      <c r="H2" s="694"/>
      <c r="I2" s="694"/>
      <c r="J2" s="694"/>
      <c r="K2" s="694"/>
      <c r="L2" s="694"/>
      <c r="M2" s="694"/>
      <c r="N2" s="694"/>
      <c r="O2" s="694"/>
      <c r="P2" s="694"/>
      <c r="Q2" s="694"/>
      <c r="R2" s="694"/>
    </row>
    <row r="3" spans="1:33" ht="24" customHeight="1">
      <c r="A3" s="644" t="s">
        <v>667</v>
      </c>
      <c r="B3" s="644"/>
      <c r="C3" s="644"/>
      <c r="D3" s="644"/>
      <c r="E3" s="644" t="s">
        <v>661</v>
      </c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</row>
    <row r="4" spans="1:33" ht="24" customHeight="1">
      <c r="A4" s="644" t="s">
        <v>58</v>
      </c>
      <c r="B4" s="644"/>
      <c r="C4" s="644"/>
      <c r="D4" s="644"/>
      <c r="E4" s="644" t="s">
        <v>668</v>
      </c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237"/>
      <c r="T4" s="237"/>
      <c r="U4" s="237"/>
      <c r="V4" s="237"/>
      <c r="W4" s="237"/>
      <c r="X4" s="237"/>
      <c r="Y4" s="237"/>
      <c r="Z4" s="237"/>
      <c r="AA4" s="237"/>
    </row>
    <row r="5" spans="1:33" ht="24" customHeight="1">
      <c r="A5" s="644" t="s">
        <v>669</v>
      </c>
      <c r="B5" s="644"/>
      <c r="C5" s="644"/>
      <c r="D5" s="644"/>
      <c r="E5" s="644"/>
      <c r="F5" s="644"/>
      <c r="G5" s="644" t="s">
        <v>450</v>
      </c>
      <c r="H5" s="644"/>
      <c r="I5" s="644"/>
      <c r="J5" s="644"/>
      <c r="K5" s="644"/>
      <c r="L5" s="644"/>
      <c r="M5" s="644"/>
      <c r="N5" s="644"/>
      <c r="O5" s="644"/>
      <c r="P5" s="644"/>
      <c r="Q5" s="644"/>
      <c r="R5" s="644"/>
    </row>
    <row r="6" spans="1:33" ht="24" customHeight="1">
      <c r="A6" s="644" t="s">
        <v>670</v>
      </c>
      <c r="B6" s="644"/>
      <c r="C6" s="644"/>
      <c r="D6" s="644"/>
      <c r="E6" s="644"/>
      <c r="F6" s="644"/>
      <c r="G6" s="644" t="s">
        <v>671</v>
      </c>
      <c r="H6" s="644"/>
      <c r="I6" s="644"/>
      <c r="J6" s="644"/>
      <c r="K6" s="644"/>
      <c r="L6" s="644"/>
      <c r="M6" s="644"/>
      <c r="N6" s="644"/>
      <c r="O6" s="644"/>
      <c r="P6" s="644"/>
      <c r="Q6" s="644"/>
      <c r="R6" s="644"/>
    </row>
    <row r="7" spans="1:33" ht="24" customHeight="1">
      <c r="A7" s="644" t="s">
        <v>997</v>
      </c>
      <c r="B7" s="644"/>
      <c r="C7" s="644"/>
      <c r="D7" s="644"/>
      <c r="E7" s="644" t="s">
        <v>998</v>
      </c>
      <c r="F7" s="644"/>
      <c r="G7" s="644"/>
      <c r="H7" s="644"/>
      <c r="I7" s="644"/>
      <c r="J7" s="644"/>
      <c r="K7" s="644"/>
      <c r="L7" s="644"/>
      <c r="M7" s="644"/>
      <c r="N7" s="644"/>
      <c r="O7" s="644"/>
      <c r="P7" s="644"/>
      <c r="Q7" s="644"/>
      <c r="R7" s="644"/>
    </row>
    <row r="8" spans="1:33" ht="24" customHeight="1" thickBot="1">
      <c r="A8" s="238"/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9" t="s">
        <v>123</v>
      </c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1"/>
      <c r="AE8" s="241"/>
      <c r="AF8" s="241"/>
      <c r="AG8" s="241"/>
    </row>
    <row r="9" spans="1:33" ht="24" customHeight="1" thickTop="1" thickBot="1">
      <c r="A9" s="645" t="s">
        <v>49</v>
      </c>
      <c r="B9" s="647"/>
      <c r="C9" s="645" t="s">
        <v>0</v>
      </c>
      <c r="D9" s="646"/>
      <c r="E9" s="646"/>
      <c r="F9" s="646"/>
      <c r="G9" s="646"/>
      <c r="H9" s="646"/>
      <c r="I9" s="646"/>
      <c r="J9" s="646"/>
      <c r="K9" s="646"/>
      <c r="L9" s="646"/>
      <c r="M9" s="647"/>
      <c r="N9" s="645" t="s">
        <v>59</v>
      </c>
      <c r="O9" s="646"/>
      <c r="P9" s="647"/>
      <c r="Q9" s="645" t="s">
        <v>7</v>
      </c>
      <c r="R9" s="647"/>
    </row>
    <row r="10" spans="1:33" ht="24" customHeight="1" thickTop="1">
      <c r="A10" s="677">
        <v>1</v>
      </c>
      <c r="B10" s="678"/>
      <c r="C10" s="406" t="s">
        <v>662</v>
      </c>
      <c r="D10" s="409"/>
      <c r="E10" s="640" t="s">
        <v>51</v>
      </c>
      <c r="F10" s="640"/>
      <c r="G10" s="640"/>
      <c r="H10" s="640"/>
      <c r="I10" s="640"/>
      <c r="J10" s="640"/>
      <c r="K10" s="640"/>
      <c r="L10" s="640"/>
      <c r="M10" s="641"/>
      <c r="N10" s="686">
        <f>'ปร.5(ก)'!R27</f>
        <v>14130862.289999999</v>
      </c>
      <c r="O10" s="687"/>
      <c r="P10" s="687"/>
      <c r="Q10" s="686"/>
      <c r="R10" s="690"/>
    </row>
    <row r="11" spans="1:33" ht="24" customHeight="1">
      <c r="A11" s="679">
        <v>2</v>
      </c>
      <c r="B11" s="680"/>
      <c r="C11" s="166" t="s">
        <v>663</v>
      </c>
      <c r="D11" s="410"/>
      <c r="E11" s="642" t="s">
        <v>664</v>
      </c>
      <c r="F11" s="642"/>
      <c r="G11" s="642"/>
      <c r="H11" s="642"/>
      <c r="I11" s="642"/>
      <c r="J11" s="642"/>
      <c r="K11" s="642"/>
      <c r="L11" s="642"/>
      <c r="M11" s="643"/>
      <c r="N11" s="688">
        <f>'ปร.5(ข)'!P20</f>
        <v>806025.65</v>
      </c>
      <c r="O11" s="689"/>
      <c r="P11" s="689"/>
      <c r="Q11" s="688"/>
      <c r="R11" s="691"/>
    </row>
    <row r="12" spans="1:33" ht="24" customHeight="1" thickBot="1">
      <c r="A12" s="681">
        <v>3</v>
      </c>
      <c r="B12" s="682"/>
      <c r="C12" s="411" t="s">
        <v>665</v>
      </c>
      <c r="D12" s="412"/>
      <c r="E12" s="692" t="s">
        <v>678</v>
      </c>
      <c r="F12" s="692"/>
      <c r="G12" s="692"/>
      <c r="H12" s="692"/>
      <c r="I12" s="692"/>
      <c r="J12" s="692"/>
      <c r="K12" s="692"/>
      <c r="L12" s="692"/>
      <c r="M12" s="693"/>
      <c r="N12" s="683">
        <f>'ปร.4(พ)'!G30</f>
        <v>31500</v>
      </c>
      <c r="O12" s="684"/>
      <c r="P12" s="684"/>
      <c r="Q12" s="683"/>
      <c r="R12" s="685"/>
    </row>
    <row r="13" spans="1:33" ht="24" customHeight="1" thickTop="1">
      <c r="A13" s="654" t="s">
        <v>50</v>
      </c>
      <c r="B13" s="655"/>
      <c r="C13" s="408"/>
      <c r="D13" s="408"/>
      <c r="E13" s="408"/>
      <c r="F13" s="408"/>
      <c r="G13" s="408"/>
      <c r="H13" s="667" t="s">
        <v>155</v>
      </c>
      <c r="I13" s="667"/>
      <c r="J13" s="667"/>
      <c r="K13" s="667"/>
      <c r="L13" s="667"/>
      <c r="M13" s="668"/>
      <c r="N13" s="669">
        <f>SUM(N10:P12)</f>
        <v>14968387.939999999</v>
      </c>
      <c r="O13" s="670"/>
      <c r="P13" s="671"/>
      <c r="Q13" s="672"/>
      <c r="R13" s="673"/>
      <c r="S13" s="242"/>
      <c r="T13" s="243"/>
      <c r="U13" s="244"/>
    </row>
    <row r="14" spans="1:33" ht="24" customHeight="1" thickBot="1">
      <c r="A14" s="656"/>
      <c r="B14" s="657"/>
      <c r="C14" s="245"/>
      <c r="D14" s="245"/>
      <c r="E14" s="245"/>
      <c r="F14" s="245"/>
      <c r="G14" s="245"/>
      <c r="H14" s="245"/>
      <c r="I14" s="245"/>
      <c r="J14" s="245"/>
      <c r="K14" s="245"/>
      <c r="L14" s="665" t="s">
        <v>446</v>
      </c>
      <c r="M14" s="666"/>
      <c r="N14" s="662">
        <f>ROUND((N13), 2)</f>
        <v>14968387.939999999</v>
      </c>
      <c r="O14" s="663"/>
      <c r="P14" s="664"/>
      <c r="Q14" s="660"/>
      <c r="R14" s="661"/>
      <c r="T14" s="246"/>
      <c r="V14" s="247"/>
    </row>
    <row r="15" spans="1:33" ht="24" customHeight="1" thickTop="1">
      <c r="A15" s="656"/>
      <c r="B15" s="657"/>
      <c r="C15" s="245"/>
      <c r="D15" s="245"/>
      <c r="E15" s="245"/>
      <c r="F15" s="245"/>
      <c r="G15" s="245"/>
      <c r="H15" s="245"/>
      <c r="I15" s="245"/>
      <c r="J15" s="245"/>
      <c r="K15" s="245"/>
      <c r="L15" s="413"/>
      <c r="M15" s="413"/>
      <c r="N15" s="414"/>
      <c r="O15" s="414"/>
      <c r="P15" s="414"/>
      <c r="Q15" s="415"/>
      <c r="R15" s="416"/>
      <c r="T15" s="246"/>
      <c r="V15" s="247"/>
    </row>
    <row r="16" spans="1:33" ht="24" customHeight="1">
      <c r="A16" s="656"/>
      <c r="B16" s="657"/>
      <c r="C16" s="648" t="s">
        <v>446</v>
      </c>
      <c r="D16" s="648"/>
      <c r="E16" s="652" t="str">
        <f>"( "&amp;BAHTTEXT(N14)&amp;" )"</f>
        <v>( สิบสี่ล้านเก้าแสนหกหมื่นแปดพันสามร้อยแปดสิบเจ็ดบาทเก้าสิบสี่สตางค์ )</v>
      </c>
      <c r="F16" s="652"/>
      <c r="G16" s="652"/>
      <c r="H16" s="652"/>
      <c r="I16" s="652"/>
      <c r="J16" s="652"/>
      <c r="K16" s="652"/>
      <c r="L16" s="652"/>
      <c r="M16" s="652"/>
      <c r="N16" s="652"/>
      <c r="O16" s="652"/>
      <c r="P16" s="652"/>
      <c r="Q16" s="652"/>
      <c r="R16" s="653"/>
      <c r="S16" s="248"/>
      <c r="T16" s="1"/>
      <c r="U16" s="248"/>
      <c r="V16" s="1"/>
      <c r="W16" s="1"/>
      <c r="X16" s="1"/>
    </row>
    <row r="17" spans="1:18" ht="24" customHeight="1" thickBot="1">
      <c r="A17" s="658"/>
      <c r="B17" s="659"/>
      <c r="C17" s="649"/>
      <c r="D17" s="649"/>
      <c r="E17" s="650" t="s">
        <v>167</v>
      </c>
      <c r="F17" s="650"/>
      <c r="G17" s="650"/>
      <c r="H17" s="650"/>
      <c r="I17" s="650"/>
      <c r="J17" s="650"/>
      <c r="K17" s="650"/>
      <c r="L17" s="650"/>
      <c r="M17" s="650"/>
      <c r="N17" s="650"/>
      <c r="O17" s="650"/>
      <c r="P17" s="650"/>
      <c r="Q17" s="650"/>
      <c r="R17" s="651"/>
    </row>
    <row r="18" spans="1:18" ht="24" customHeight="1" thickTop="1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9"/>
      <c r="Q18" s="249"/>
      <c r="R18" s="249"/>
    </row>
    <row r="19" spans="1:18" ht="24" customHeight="1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9"/>
      <c r="Q19" s="249"/>
      <c r="R19" s="249"/>
    </row>
    <row r="20" spans="1:18" ht="24" customHeight="1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9"/>
      <c r="Q20" s="249"/>
      <c r="R20" s="249"/>
    </row>
    <row r="21" spans="1:18" ht="24" customHeight="1">
      <c r="A21" s="675"/>
      <c r="B21" s="675"/>
      <c r="C21" s="675"/>
      <c r="D21" s="675"/>
      <c r="E21" s="675"/>
      <c r="F21" s="675"/>
      <c r="G21" s="675"/>
      <c r="H21" s="675"/>
      <c r="I21" s="675"/>
      <c r="J21" s="675"/>
      <c r="K21" s="675"/>
      <c r="L21" s="675"/>
      <c r="M21" s="675"/>
      <c r="N21" s="675"/>
      <c r="O21" s="675"/>
      <c r="P21" s="675"/>
      <c r="Q21" s="675"/>
      <c r="R21" s="675"/>
    </row>
    <row r="22" spans="1:18" ht="24" customHeight="1">
      <c r="A22" s="674"/>
      <c r="B22" s="674"/>
      <c r="C22" s="674"/>
      <c r="D22" s="674"/>
      <c r="E22" s="674"/>
      <c r="F22" s="674"/>
      <c r="G22" s="674"/>
      <c r="H22" s="674"/>
      <c r="I22" s="674"/>
      <c r="J22" s="674"/>
      <c r="K22" s="674"/>
      <c r="L22" s="674"/>
      <c r="M22" s="674"/>
      <c r="N22" s="674"/>
      <c r="O22" s="674"/>
      <c r="P22" s="674"/>
      <c r="Q22" s="674"/>
      <c r="R22" s="674"/>
    </row>
    <row r="23" spans="1:18" ht="24" customHeight="1">
      <c r="A23" s="674"/>
      <c r="B23" s="674"/>
      <c r="C23" s="674"/>
      <c r="D23" s="674"/>
      <c r="E23" s="674"/>
      <c r="F23" s="674"/>
      <c r="G23" s="674"/>
      <c r="H23" s="674"/>
      <c r="I23" s="674"/>
      <c r="J23" s="674"/>
      <c r="K23" s="674"/>
      <c r="L23" s="674"/>
      <c r="M23" s="674"/>
      <c r="N23" s="674"/>
      <c r="O23" s="674"/>
      <c r="P23" s="674"/>
      <c r="Q23" s="674"/>
      <c r="R23" s="674"/>
    </row>
    <row r="24" spans="1:18" ht="24" customHeight="1">
      <c r="A24" s="674"/>
      <c r="B24" s="674"/>
      <c r="C24" s="674"/>
      <c r="D24" s="674"/>
      <c r="E24" s="674"/>
      <c r="F24" s="674"/>
      <c r="G24" s="674"/>
      <c r="H24" s="674"/>
      <c r="I24" s="674"/>
      <c r="J24" s="674"/>
      <c r="K24" s="674"/>
      <c r="L24" s="674"/>
      <c r="M24" s="674"/>
      <c r="N24" s="674"/>
      <c r="O24" s="674"/>
      <c r="P24" s="674"/>
      <c r="Q24" s="674"/>
      <c r="R24" s="674"/>
    </row>
    <row r="25" spans="1:18" ht="24" customHeight="1">
      <c r="A25" s="237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</row>
    <row r="26" spans="1:18" ht="24" customHeight="1">
      <c r="A26" s="675"/>
      <c r="B26" s="675"/>
      <c r="C26" s="675"/>
      <c r="D26" s="675"/>
      <c r="E26" s="675"/>
      <c r="F26" s="675"/>
      <c r="G26" s="675"/>
      <c r="H26" s="675"/>
      <c r="I26" s="675"/>
      <c r="J26" s="675"/>
      <c r="K26" s="675"/>
      <c r="L26" s="675"/>
      <c r="M26" s="675"/>
      <c r="N26" s="675"/>
      <c r="O26" s="675"/>
      <c r="P26" s="675"/>
      <c r="Q26" s="675"/>
      <c r="R26" s="675"/>
    </row>
    <row r="27" spans="1:18" ht="24" customHeight="1">
      <c r="A27" s="674"/>
      <c r="B27" s="674"/>
      <c r="C27" s="674"/>
      <c r="D27" s="674"/>
      <c r="E27" s="674"/>
      <c r="F27" s="674"/>
      <c r="G27" s="674"/>
      <c r="H27" s="674"/>
      <c r="I27" s="674"/>
      <c r="J27" s="674"/>
      <c r="K27" s="674"/>
      <c r="L27" s="674"/>
      <c r="M27" s="674"/>
      <c r="N27" s="674"/>
      <c r="O27" s="674"/>
      <c r="P27" s="674"/>
      <c r="Q27" s="674"/>
      <c r="R27" s="674"/>
    </row>
    <row r="28" spans="1:18" ht="24" customHeight="1">
      <c r="A28" s="674"/>
      <c r="B28" s="674"/>
      <c r="C28" s="674"/>
      <c r="D28" s="674"/>
      <c r="E28" s="674"/>
      <c r="F28" s="674"/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4"/>
      <c r="R28" s="674"/>
    </row>
    <row r="29" spans="1:18" ht="24" customHeight="1">
      <c r="A29" s="674"/>
      <c r="B29" s="674"/>
      <c r="C29" s="674"/>
      <c r="D29" s="674"/>
      <c r="E29" s="674"/>
      <c r="F29" s="674"/>
      <c r="G29" s="674"/>
      <c r="H29" s="674"/>
      <c r="I29" s="674"/>
      <c r="J29" s="674"/>
      <c r="K29" s="674"/>
      <c r="L29" s="674"/>
      <c r="M29" s="674"/>
      <c r="N29" s="674"/>
      <c r="O29" s="674"/>
      <c r="P29" s="674"/>
      <c r="Q29" s="674"/>
      <c r="R29" s="674"/>
    </row>
    <row r="30" spans="1:18" ht="24" customHeight="1">
      <c r="A30" s="250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</row>
    <row r="31" spans="1:18" ht="24" customHeight="1">
      <c r="A31" s="697"/>
      <c r="B31" s="697"/>
      <c r="C31" s="697"/>
      <c r="D31" s="697"/>
      <c r="E31" s="697"/>
      <c r="F31" s="697"/>
      <c r="G31" s="697"/>
      <c r="H31" s="697"/>
      <c r="I31" s="697"/>
      <c r="J31" s="697"/>
      <c r="K31" s="697"/>
      <c r="L31" s="697"/>
      <c r="M31" s="697"/>
      <c r="N31" s="697"/>
      <c r="O31" s="697"/>
      <c r="P31" s="697"/>
      <c r="Q31" s="697"/>
      <c r="R31" s="697"/>
    </row>
    <row r="32" spans="1:18" ht="24" customHeight="1">
      <c r="A32" s="695"/>
      <c r="B32" s="695"/>
      <c r="C32" s="695"/>
      <c r="D32" s="695"/>
      <c r="E32" s="695"/>
      <c r="F32" s="695"/>
      <c r="G32" s="695"/>
      <c r="H32" s="695"/>
      <c r="I32" s="695"/>
      <c r="J32" s="695"/>
      <c r="K32" s="695"/>
      <c r="L32" s="695"/>
      <c r="M32" s="695"/>
      <c r="N32" s="695"/>
      <c r="O32" s="695"/>
      <c r="P32" s="695"/>
      <c r="Q32" s="695"/>
      <c r="R32" s="695"/>
    </row>
    <row r="33" spans="1:18" ht="24" customHeight="1">
      <c r="A33" s="695"/>
      <c r="B33" s="695"/>
      <c r="C33" s="695"/>
      <c r="D33" s="695"/>
      <c r="E33" s="695"/>
      <c r="F33" s="695"/>
      <c r="G33" s="695"/>
      <c r="H33" s="695"/>
      <c r="I33" s="695"/>
      <c r="J33" s="695"/>
      <c r="K33" s="695"/>
      <c r="L33" s="695"/>
      <c r="M33" s="695"/>
      <c r="N33" s="695"/>
      <c r="O33" s="695"/>
      <c r="P33" s="695"/>
      <c r="Q33" s="695"/>
      <c r="R33" s="695"/>
    </row>
    <row r="34" spans="1:18" ht="24.9" customHeight="1">
      <c r="A34" s="695"/>
      <c r="B34" s="695"/>
      <c r="C34" s="695"/>
      <c r="D34" s="695"/>
      <c r="E34" s="695"/>
      <c r="F34" s="695"/>
      <c r="G34" s="695"/>
      <c r="H34" s="695"/>
      <c r="I34" s="695"/>
      <c r="J34" s="695"/>
      <c r="K34" s="695"/>
      <c r="L34" s="695"/>
      <c r="M34" s="695"/>
      <c r="N34" s="695"/>
      <c r="O34" s="695"/>
      <c r="P34" s="695"/>
      <c r="Q34" s="695"/>
      <c r="R34" s="695"/>
    </row>
    <row r="35" spans="1:18" ht="24.9" customHeight="1">
      <c r="A35" s="696"/>
      <c r="B35" s="696"/>
      <c r="C35" s="696"/>
      <c r="D35" s="696"/>
      <c r="E35" s="696"/>
      <c r="F35" s="696"/>
      <c r="G35" s="696"/>
      <c r="H35" s="696"/>
      <c r="I35" s="696"/>
      <c r="J35" s="696"/>
      <c r="K35" s="696"/>
      <c r="L35" s="696"/>
      <c r="M35" s="696"/>
      <c r="N35" s="696"/>
      <c r="O35" s="696"/>
      <c r="P35" s="696"/>
      <c r="Q35" s="696"/>
      <c r="R35" s="696"/>
    </row>
  </sheetData>
  <mergeCells count="56">
    <mergeCell ref="E2:R2"/>
    <mergeCell ref="E3:R3"/>
    <mergeCell ref="E4:R4"/>
    <mergeCell ref="G5:R5"/>
    <mergeCell ref="G6:R6"/>
    <mergeCell ref="A33:R33"/>
    <mergeCell ref="A34:R34"/>
    <mergeCell ref="A35:R35"/>
    <mergeCell ref="A31:R31"/>
    <mergeCell ref="A32:R32"/>
    <mergeCell ref="A1:R1"/>
    <mergeCell ref="A9:B9"/>
    <mergeCell ref="A10:B10"/>
    <mergeCell ref="A11:B11"/>
    <mergeCell ref="A12:B12"/>
    <mergeCell ref="N12:P12"/>
    <mergeCell ref="Q12:R12"/>
    <mergeCell ref="Q9:R9"/>
    <mergeCell ref="N9:P9"/>
    <mergeCell ref="N10:P10"/>
    <mergeCell ref="N11:P11"/>
    <mergeCell ref="Q10:R10"/>
    <mergeCell ref="Q11:R11"/>
    <mergeCell ref="E12:M12"/>
    <mergeCell ref="A2:D2"/>
    <mergeCell ref="A3:D3"/>
    <mergeCell ref="A29:I29"/>
    <mergeCell ref="A21:R21"/>
    <mergeCell ref="A22:R22"/>
    <mergeCell ref="A23:R23"/>
    <mergeCell ref="A24:R24"/>
    <mergeCell ref="J26:R26"/>
    <mergeCell ref="J27:R27"/>
    <mergeCell ref="J28:R28"/>
    <mergeCell ref="J29:R29"/>
    <mergeCell ref="A26:I26"/>
    <mergeCell ref="A27:I27"/>
    <mergeCell ref="A28:I28"/>
    <mergeCell ref="C16:D17"/>
    <mergeCell ref="E17:R17"/>
    <mergeCell ref="E16:R16"/>
    <mergeCell ref="A13:B17"/>
    <mergeCell ref="Q14:R14"/>
    <mergeCell ref="N14:P14"/>
    <mergeCell ref="L14:M14"/>
    <mergeCell ref="H13:M13"/>
    <mergeCell ref="N13:P13"/>
    <mergeCell ref="Q13:R13"/>
    <mergeCell ref="E10:M10"/>
    <mergeCell ref="E11:M11"/>
    <mergeCell ref="A4:D4"/>
    <mergeCell ref="A5:F5"/>
    <mergeCell ref="A7:D7"/>
    <mergeCell ref="A6:F6"/>
    <mergeCell ref="C9:M9"/>
    <mergeCell ref="E7:R7"/>
  </mergeCells>
  <pageMargins left="0.59055118110236227" right="0.39370078740157483" top="0.39370078740157483" bottom="0.31496062992125984" header="0.31496062992125984" footer="0.31496062992125984"/>
  <pageSetup paperSize="9" scale="98" orientation="portrait" r:id="rId1"/>
  <headerFooter alignWithMargins="0">
    <oddHeader xml:space="preserve">&amp;R&amp;"TH SarabunPSK,ธรรมดา"&amp;12แบบ ปร.6 แผ่นที่ 1/1  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6"/>
  <sheetViews>
    <sheetView view="pageBreakPreview" zoomScaleNormal="75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301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292"/>
    </row>
    <row r="3" spans="1:10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293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293"/>
    </row>
    <row r="5" spans="1:1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293"/>
    </row>
    <row r="6" spans="1:10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293"/>
    </row>
    <row r="7" spans="1:10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59" t="s">
        <v>49</v>
      </c>
      <c r="B8" s="759" t="s">
        <v>0</v>
      </c>
      <c r="C8" s="760" t="s">
        <v>1</v>
      </c>
      <c r="D8" s="759" t="s">
        <v>2</v>
      </c>
      <c r="E8" s="753" t="s">
        <v>3</v>
      </c>
      <c r="F8" s="761"/>
      <c r="G8" s="753" t="s">
        <v>4</v>
      </c>
      <c r="H8" s="761"/>
      <c r="I8" s="583" t="s">
        <v>5</v>
      </c>
      <c r="J8" s="759" t="s">
        <v>7</v>
      </c>
    </row>
    <row r="9" spans="1:10" ht="21" customHeight="1">
      <c r="A9" s="748"/>
      <c r="B9" s="748"/>
      <c r="C9" s="752"/>
      <c r="D9" s="748"/>
      <c r="E9" s="583" t="s">
        <v>278</v>
      </c>
      <c r="F9" s="336" t="s">
        <v>279</v>
      </c>
      <c r="G9" s="583" t="s">
        <v>278</v>
      </c>
      <c r="H9" s="336" t="s">
        <v>279</v>
      </c>
      <c r="I9" s="142" t="s">
        <v>154</v>
      </c>
      <c r="J9" s="748"/>
    </row>
    <row r="10" spans="1:10" ht="21" customHeight="1">
      <c r="A10" s="346"/>
      <c r="B10" s="43" t="s">
        <v>361</v>
      </c>
      <c r="C10" s="36"/>
      <c r="D10" s="42"/>
      <c r="E10" s="42"/>
      <c r="F10" s="42"/>
      <c r="G10" s="42"/>
      <c r="H10" s="42"/>
      <c r="I10" s="42"/>
      <c r="J10" s="43"/>
    </row>
    <row r="11" spans="1:10" ht="21" customHeight="1">
      <c r="A11" s="227"/>
      <c r="B11" s="43" t="s">
        <v>765</v>
      </c>
      <c r="C11" s="225"/>
      <c r="D11" s="27"/>
      <c r="E11" s="33"/>
      <c r="F11" s="34"/>
      <c r="G11" s="32"/>
      <c r="H11" s="23"/>
      <c r="I11" s="35"/>
      <c r="J11" s="52"/>
    </row>
    <row r="12" spans="1:10" ht="21" customHeight="1">
      <c r="A12" s="227">
        <v>1</v>
      </c>
      <c r="B12" s="22" t="s">
        <v>8</v>
      </c>
      <c r="C12" s="225"/>
      <c r="D12" s="27"/>
      <c r="E12" s="33"/>
      <c r="F12" s="34"/>
      <c r="G12" s="32"/>
      <c r="H12" s="23"/>
      <c r="I12" s="35"/>
      <c r="J12" s="52"/>
    </row>
    <row r="13" spans="1:10" ht="21" customHeight="1">
      <c r="A13" s="211">
        <v>1.1000000000000001</v>
      </c>
      <c r="B13" s="106" t="s">
        <v>357</v>
      </c>
      <c r="C13" s="3"/>
      <c r="D13" s="5"/>
      <c r="E13" s="3"/>
      <c r="F13" s="3"/>
      <c r="G13" s="3"/>
      <c r="H13" s="3"/>
      <c r="I13" s="4"/>
      <c r="J13" s="23"/>
    </row>
    <row r="14" spans="1:10" ht="21" customHeight="1">
      <c r="A14" s="454"/>
      <c r="B14" s="94" t="s">
        <v>62</v>
      </c>
      <c r="C14" s="3">
        <v>2.6</v>
      </c>
      <c r="D14" s="5" t="s">
        <v>15</v>
      </c>
      <c r="E14" s="3">
        <v>0</v>
      </c>
      <c r="F14" s="3">
        <f>C14*E14</f>
        <v>0</v>
      </c>
      <c r="G14" s="3">
        <v>112</v>
      </c>
      <c r="H14" s="3">
        <f t="shared" ref="H14:H20" si="0">C14*G14</f>
        <v>291.2</v>
      </c>
      <c r="I14" s="4">
        <f t="shared" ref="I14:I20" si="1">F14+H14</f>
        <v>291.2</v>
      </c>
      <c r="J14" s="45"/>
    </row>
    <row r="15" spans="1:10" ht="21" customHeight="1">
      <c r="A15" s="454"/>
      <c r="B15" s="94" t="s">
        <v>982</v>
      </c>
      <c r="C15" s="3">
        <v>8</v>
      </c>
      <c r="D15" s="5" t="s">
        <v>16</v>
      </c>
      <c r="E15" s="3">
        <v>3440</v>
      </c>
      <c r="F15" s="3">
        <f>C15*E15</f>
        <v>27520</v>
      </c>
      <c r="G15" s="3">
        <v>544</v>
      </c>
      <c r="H15" s="3">
        <f>C15*G15</f>
        <v>4352</v>
      </c>
      <c r="I15" s="4">
        <f>F15+H15</f>
        <v>31872</v>
      </c>
      <c r="J15" s="45"/>
    </row>
    <row r="16" spans="1:10" ht="21" customHeight="1">
      <c r="A16" s="454"/>
      <c r="B16" s="94" t="s">
        <v>453</v>
      </c>
      <c r="C16" s="3">
        <v>8</v>
      </c>
      <c r="D16" s="5" t="s">
        <v>16</v>
      </c>
      <c r="E16" s="3">
        <v>0</v>
      </c>
      <c r="F16" s="3">
        <v>0</v>
      </c>
      <c r="G16" s="3">
        <v>200</v>
      </c>
      <c r="H16" s="3">
        <f t="shared" ref="H16" si="2">C16*G16</f>
        <v>1600</v>
      </c>
      <c r="I16" s="4">
        <f>F16+H16</f>
        <v>1600</v>
      </c>
      <c r="J16" s="23"/>
    </row>
    <row r="17" spans="1:10" ht="21" customHeight="1">
      <c r="A17" s="454"/>
      <c r="B17" s="94" t="s">
        <v>28</v>
      </c>
      <c r="C17" s="3">
        <v>0.30000000000000004</v>
      </c>
      <c r="D17" s="5" t="s">
        <v>15</v>
      </c>
      <c r="E17" s="3">
        <v>543.62</v>
      </c>
      <c r="F17" s="3">
        <f>C17*E17</f>
        <v>163.08600000000001</v>
      </c>
      <c r="G17" s="3">
        <v>112</v>
      </c>
      <c r="H17" s="3">
        <f>C17*G17</f>
        <v>33.600000000000009</v>
      </c>
      <c r="I17" s="4">
        <f>F17+H17</f>
        <v>196.68600000000004</v>
      </c>
      <c r="J17" s="45"/>
    </row>
    <row r="18" spans="1:10" ht="21" customHeight="1">
      <c r="A18" s="454"/>
      <c r="B18" s="94" t="s">
        <v>38</v>
      </c>
      <c r="C18" s="3">
        <v>0.1</v>
      </c>
      <c r="D18" s="5" t="s">
        <v>15</v>
      </c>
      <c r="E18" s="3">
        <v>1484</v>
      </c>
      <c r="F18" s="3">
        <f>C18*E18</f>
        <v>148.4</v>
      </c>
      <c r="G18" s="3">
        <v>426</v>
      </c>
      <c r="H18" s="3">
        <f t="shared" si="0"/>
        <v>42.6</v>
      </c>
      <c r="I18" s="4">
        <f>F18+H18</f>
        <v>191</v>
      </c>
      <c r="J18" s="45"/>
    </row>
    <row r="19" spans="1:10" ht="21" customHeight="1">
      <c r="A19" s="454"/>
      <c r="B19" s="94" t="s">
        <v>133</v>
      </c>
      <c r="C19" s="3">
        <v>0.7</v>
      </c>
      <c r="D19" s="5" t="s">
        <v>15</v>
      </c>
      <c r="E19" s="3">
        <v>2149.5300000000002</v>
      </c>
      <c r="F19" s="3">
        <f>C19*E19</f>
        <v>1504.671</v>
      </c>
      <c r="G19" s="3">
        <v>419</v>
      </c>
      <c r="H19" s="3">
        <f t="shared" si="0"/>
        <v>293.29999999999995</v>
      </c>
      <c r="I19" s="4">
        <f t="shared" si="1"/>
        <v>1797.971</v>
      </c>
      <c r="J19" s="45"/>
    </row>
    <row r="20" spans="1:10" ht="21" customHeight="1">
      <c r="A20" s="454"/>
      <c r="B20" s="94" t="s">
        <v>134</v>
      </c>
      <c r="C20" s="3">
        <v>6.5</v>
      </c>
      <c r="D20" s="5" t="s">
        <v>17</v>
      </c>
      <c r="E20" s="3">
        <v>479</v>
      </c>
      <c r="F20" s="3">
        <f>C20*E20</f>
        <v>3113.5</v>
      </c>
      <c r="G20" s="3">
        <v>139</v>
      </c>
      <c r="H20" s="3">
        <f t="shared" si="0"/>
        <v>903.5</v>
      </c>
      <c r="I20" s="4">
        <f t="shared" si="1"/>
        <v>4017</v>
      </c>
      <c r="J20" s="45"/>
    </row>
    <row r="21" spans="1:10" ht="21" customHeight="1">
      <c r="A21" s="454"/>
      <c r="B21" s="94" t="s">
        <v>132</v>
      </c>
      <c r="C21" s="3"/>
      <c r="D21" s="5" t="s">
        <v>18</v>
      </c>
      <c r="E21" s="564"/>
      <c r="F21" s="3"/>
      <c r="G21" s="3"/>
      <c r="H21" s="3"/>
      <c r="I21" s="4"/>
      <c r="J21" s="45"/>
    </row>
    <row r="22" spans="1:10" ht="21" customHeight="1">
      <c r="A22" s="116"/>
      <c r="B22" s="24" t="s">
        <v>191</v>
      </c>
      <c r="C22" s="3">
        <v>7.7</v>
      </c>
      <c r="D22" s="5" t="s">
        <v>19</v>
      </c>
      <c r="E22" s="3">
        <v>24.5</v>
      </c>
      <c r="F22" s="3">
        <f>C22*E22</f>
        <v>188.65</v>
      </c>
      <c r="G22" s="3">
        <v>4.4000000000000004</v>
      </c>
      <c r="H22" s="3">
        <f>C22*G22</f>
        <v>33.880000000000003</v>
      </c>
      <c r="I22" s="4">
        <f>F22+H22</f>
        <v>222.53</v>
      </c>
      <c r="J22" s="45"/>
    </row>
    <row r="23" spans="1:10" ht="21" customHeight="1">
      <c r="A23" s="454"/>
      <c r="B23" s="24" t="s">
        <v>682</v>
      </c>
      <c r="C23" s="3">
        <v>71.3</v>
      </c>
      <c r="D23" s="5" t="s">
        <v>19</v>
      </c>
      <c r="E23" s="3">
        <v>23.52</v>
      </c>
      <c r="F23" s="3">
        <f>C23*E23</f>
        <v>1676.9759999999999</v>
      </c>
      <c r="G23" s="3">
        <v>3.6</v>
      </c>
      <c r="H23" s="3">
        <f>C23*G23</f>
        <v>256.68</v>
      </c>
      <c r="I23" s="4">
        <f>F23+H23</f>
        <v>1933.6559999999999</v>
      </c>
      <c r="J23" s="45"/>
    </row>
    <row r="24" spans="1:10" ht="21" customHeight="1">
      <c r="A24" s="454"/>
      <c r="B24" s="94" t="s">
        <v>39</v>
      </c>
      <c r="C24" s="3">
        <v>2.2999999999999998</v>
      </c>
      <c r="D24" s="5" t="s">
        <v>19</v>
      </c>
      <c r="E24" s="3">
        <v>39.72</v>
      </c>
      <c r="F24" s="3">
        <f>C24*E24</f>
        <v>91.355999999999995</v>
      </c>
      <c r="G24" s="3">
        <v>0</v>
      </c>
      <c r="H24" s="3">
        <f>C24*G24</f>
        <v>0</v>
      </c>
      <c r="I24" s="4">
        <f>F24+H24</f>
        <v>91.355999999999995</v>
      </c>
      <c r="J24" s="45"/>
    </row>
    <row r="25" spans="1:10" ht="21" customHeight="1">
      <c r="A25" s="454"/>
      <c r="B25" s="94" t="s">
        <v>40</v>
      </c>
      <c r="C25" s="3">
        <v>1.6</v>
      </c>
      <c r="D25" s="5" t="s">
        <v>19</v>
      </c>
      <c r="E25" s="3">
        <v>56.07</v>
      </c>
      <c r="F25" s="3">
        <f>C25*E25</f>
        <v>89.712000000000003</v>
      </c>
      <c r="G25" s="3">
        <v>0</v>
      </c>
      <c r="H25" s="3">
        <f>C25*G25</f>
        <v>0</v>
      </c>
      <c r="I25" s="17">
        <f>F25+H25</f>
        <v>89.712000000000003</v>
      </c>
      <c r="J25" s="45"/>
    </row>
    <row r="26" spans="1:10" ht="21" customHeight="1" thickBot="1">
      <c r="A26" s="116"/>
      <c r="B26" s="96" t="s">
        <v>67</v>
      </c>
      <c r="C26" s="3"/>
      <c r="D26" s="5"/>
      <c r="E26" s="3"/>
      <c r="F26" s="3"/>
      <c r="G26" s="3"/>
      <c r="H26" s="3"/>
      <c r="I26" s="137">
        <f>SUM(I14:I25)</f>
        <v>42303.110999999997</v>
      </c>
      <c r="J26" s="23"/>
    </row>
    <row r="27" spans="1:10" ht="21" customHeight="1">
      <c r="A27" s="255">
        <v>1.2</v>
      </c>
      <c r="B27" s="91" t="s">
        <v>66</v>
      </c>
      <c r="C27" s="29"/>
      <c r="D27" s="5"/>
      <c r="E27" s="3"/>
      <c r="F27" s="3"/>
      <c r="G27" s="3"/>
      <c r="H27" s="3"/>
      <c r="I27" s="4"/>
      <c r="J27" s="52"/>
    </row>
    <row r="28" spans="1:10" ht="21" customHeight="1">
      <c r="A28" s="256"/>
      <c r="B28" s="262" t="s">
        <v>307</v>
      </c>
      <c r="C28" s="3">
        <v>9.9</v>
      </c>
      <c r="D28" s="5" t="s">
        <v>15</v>
      </c>
      <c r="E28" s="3">
        <v>150</v>
      </c>
      <c r="F28" s="3">
        <f>C28*E28</f>
        <v>1485</v>
      </c>
      <c r="G28" s="3">
        <v>112</v>
      </c>
      <c r="H28" s="3">
        <f>C28*G28</f>
        <v>1108.8</v>
      </c>
      <c r="I28" s="4">
        <f>F28+H28</f>
        <v>2593.8000000000002</v>
      </c>
      <c r="J28" s="52"/>
    </row>
    <row r="29" spans="1:10" ht="21" customHeight="1">
      <c r="A29" s="256"/>
      <c r="B29" s="262" t="s">
        <v>372</v>
      </c>
      <c r="C29" s="3">
        <v>5.2</v>
      </c>
      <c r="D29" s="5" t="s">
        <v>15</v>
      </c>
      <c r="E29" s="3">
        <v>543.62</v>
      </c>
      <c r="F29" s="3">
        <f>C29*E29</f>
        <v>2826.8240000000001</v>
      </c>
      <c r="G29" s="3">
        <v>112</v>
      </c>
      <c r="H29" s="3">
        <f>C29*G29</f>
        <v>582.4</v>
      </c>
      <c r="I29" s="4">
        <f>F29+H29</f>
        <v>3409.2240000000002</v>
      </c>
      <c r="J29" s="52"/>
    </row>
    <row r="30" spans="1:10" ht="21" customHeight="1">
      <c r="A30" s="304"/>
      <c r="B30" s="481" t="s">
        <v>373</v>
      </c>
      <c r="C30" s="109">
        <v>2.1</v>
      </c>
      <c r="D30" s="108" t="s">
        <v>15</v>
      </c>
      <c r="E30" s="109">
        <v>1484</v>
      </c>
      <c r="F30" s="109">
        <f>C30*E30</f>
        <v>3116.4</v>
      </c>
      <c r="G30" s="109">
        <v>426</v>
      </c>
      <c r="H30" s="109">
        <f>C30*G30</f>
        <v>894.6</v>
      </c>
      <c r="I30" s="88">
        <f>F30+H30</f>
        <v>4011</v>
      </c>
      <c r="J30" s="210"/>
    </row>
    <row r="31" spans="1:10" ht="21" customHeight="1">
      <c r="A31" s="487"/>
      <c r="B31" s="488" t="s">
        <v>374</v>
      </c>
      <c r="C31" s="161">
        <v>10.1</v>
      </c>
      <c r="D31" s="105" t="s">
        <v>15</v>
      </c>
      <c r="E31" s="161">
        <v>2149.5300000000002</v>
      </c>
      <c r="F31" s="161">
        <f>C31*E31</f>
        <v>21710.253000000001</v>
      </c>
      <c r="G31" s="161">
        <v>419</v>
      </c>
      <c r="H31" s="161">
        <f>C31*G31</f>
        <v>4231.8999999999996</v>
      </c>
      <c r="I31" s="163">
        <f>F31+H31</f>
        <v>25942.152999999998</v>
      </c>
      <c r="J31" s="39"/>
    </row>
    <row r="32" spans="1:10" s="31" customFormat="1" ht="21" customHeight="1">
      <c r="A32" s="153"/>
      <c r="B32" s="390" t="s">
        <v>375</v>
      </c>
      <c r="C32" s="37">
        <v>75</v>
      </c>
      <c r="D32" s="36" t="s">
        <v>17</v>
      </c>
      <c r="E32" s="37">
        <v>479</v>
      </c>
      <c r="F32" s="37">
        <f>C32*E32</f>
        <v>35925</v>
      </c>
      <c r="G32" s="37">
        <v>139</v>
      </c>
      <c r="H32" s="37">
        <f>C32*G32</f>
        <v>10425</v>
      </c>
      <c r="I32" s="8">
        <f>F32+H32</f>
        <v>46350</v>
      </c>
      <c r="J32" s="43"/>
    </row>
    <row r="33" spans="1:10" s="31" customFormat="1" ht="21" customHeight="1">
      <c r="A33" s="256"/>
      <c r="B33" s="262" t="s">
        <v>132</v>
      </c>
      <c r="C33" s="3"/>
      <c r="D33" s="5"/>
      <c r="E33" s="564"/>
      <c r="F33" s="3"/>
      <c r="G33" s="3"/>
      <c r="H33" s="3"/>
      <c r="I33" s="4"/>
      <c r="J33" s="52"/>
    </row>
    <row r="34" spans="1:10" s="31" customFormat="1" ht="21" customHeight="1">
      <c r="A34" s="256"/>
      <c r="B34" s="23" t="s">
        <v>149</v>
      </c>
      <c r="C34" s="3">
        <v>120.09312</v>
      </c>
      <c r="D34" s="5" t="s">
        <v>19</v>
      </c>
      <c r="E34" s="3">
        <v>29.11</v>
      </c>
      <c r="F34" s="3">
        <f>C34*E34</f>
        <v>3495.9107232000001</v>
      </c>
      <c r="G34" s="3">
        <v>4.4000000000000004</v>
      </c>
      <c r="H34" s="3">
        <f>C34*G34</f>
        <v>528.40972800000009</v>
      </c>
      <c r="I34" s="4">
        <f>F34+H34</f>
        <v>4024.3204512000002</v>
      </c>
      <c r="J34" s="52"/>
    </row>
    <row r="35" spans="1:10" s="31" customFormat="1" ht="21" customHeight="1">
      <c r="A35" s="256"/>
      <c r="B35" s="23" t="s">
        <v>685</v>
      </c>
      <c r="C35" s="3">
        <v>1205.9881513199998</v>
      </c>
      <c r="D35" s="5" t="s">
        <v>19</v>
      </c>
      <c r="E35" s="3">
        <v>23.52</v>
      </c>
      <c r="F35" s="3">
        <f>C35*E35</f>
        <v>28364.841319046394</v>
      </c>
      <c r="G35" s="3">
        <v>3.6</v>
      </c>
      <c r="H35" s="3">
        <f>C35*G35</f>
        <v>4341.5573447519992</v>
      </c>
      <c r="I35" s="4">
        <f>F35+H35</f>
        <v>32706.398663798394</v>
      </c>
      <c r="J35" s="52"/>
    </row>
    <row r="36" spans="1:10" s="31" customFormat="1" ht="21" customHeight="1">
      <c r="A36" s="256"/>
      <c r="B36" s="23" t="s">
        <v>686</v>
      </c>
      <c r="C36" s="3">
        <v>367.13116800000006</v>
      </c>
      <c r="D36" s="5" t="s">
        <v>19</v>
      </c>
      <c r="E36" s="3">
        <v>25.49</v>
      </c>
      <c r="F36" s="3">
        <f>C36*E36</f>
        <v>9358.1734723200007</v>
      </c>
      <c r="G36" s="3">
        <v>3.6</v>
      </c>
      <c r="H36" s="3">
        <f>C36*G36</f>
        <v>1321.6722048000001</v>
      </c>
      <c r="I36" s="4">
        <f>F36+H36</f>
        <v>10679.84567712</v>
      </c>
      <c r="J36" s="52"/>
    </row>
    <row r="37" spans="1:10" s="31" customFormat="1" ht="21" customHeight="1">
      <c r="A37" s="257"/>
      <c r="B37" s="468" t="s">
        <v>376</v>
      </c>
      <c r="C37" s="3">
        <v>50</v>
      </c>
      <c r="D37" s="5" t="s">
        <v>19</v>
      </c>
      <c r="E37" s="3">
        <v>39.72</v>
      </c>
      <c r="F37" s="3">
        <f>C37*E37</f>
        <v>1986</v>
      </c>
      <c r="G37" s="3">
        <v>0</v>
      </c>
      <c r="H37" s="3">
        <f>C37*G37</f>
        <v>0</v>
      </c>
      <c r="I37" s="4">
        <f>F37+H37</f>
        <v>1986</v>
      </c>
      <c r="J37" s="52"/>
    </row>
    <row r="38" spans="1:10" s="31" customFormat="1" ht="21" customHeight="1">
      <c r="A38" s="257"/>
      <c r="B38" s="468" t="s">
        <v>40</v>
      </c>
      <c r="C38" s="3">
        <v>18</v>
      </c>
      <c r="D38" s="5" t="s">
        <v>19</v>
      </c>
      <c r="E38" s="3">
        <v>56.07</v>
      </c>
      <c r="F38" s="3">
        <f>C38*E38</f>
        <v>1009.26</v>
      </c>
      <c r="G38" s="3">
        <v>0</v>
      </c>
      <c r="H38" s="3">
        <f>C38*G38</f>
        <v>0</v>
      </c>
      <c r="I38" s="88">
        <f>F38+H38</f>
        <v>1009.26</v>
      </c>
      <c r="J38" s="52"/>
    </row>
    <row r="39" spans="1:10" s="31" customFormat="1" ht="21" customHeight="1" thickBot="1">
      <c r="A39" s="256"/>
      <c r="B39" s="52" t="s">
        <v>68</v>
      </c>
      <c r="C39" s="29"/>
      <c r="D39" s="5"/>
      <c r="E39" s="3"/>
      <c r="F39" s="3"/>
      <c r="G39" s="3"/>
      <c r="H39" s="3"/>
      <c r="I39" s="120">
        <f>SUM(I28:I38)</f>
        <v>132712.00179211839</v>
      </c>
      <c r="J39" s="52"/>
    </row>
    <row r="40" spans="1:10" s="31" customFormat="1" ht="21" customHeight="1">
      <c r="A40" s="255">
        <v>1.3</v>
      </c>
      <c r="B40" s="91" t="s">
        <v>69</v>
      </c>
      <c r="C40" s="29"/>
      <c r="D40" s="5"/>
      <c r="E40" s="3"/>
      <c r="F40" s="3"/>
      <c r="G40" s="3"/>
      <c r="H40" s="3"/>
      <c r="I40" s="4"/>
      <c r="J40" s="52"/>
    </row>
    <row r="41" spans="1:10" s="31" customFormat="1" ht="21" customHeight="1">
      <c r="A41" s="256"/>
      <c r="B41" s="468" t="s">
        <v>925</v>
      </c>
      <c r="C41" s="3">
        <v>198.2</v>
      </c>
      <c r="D41" s="5" t="s">
        <v>19</v>
      </c>
      <c r="E41" s="3">
        <v>28.5</v>
      </c>
      <c r="F41" s="3">
        <f t="shared" ref="F41:F46" si="3">C41*E41</f>
        <v>5648.7</v>
      </c>
      <c r="G41" s="3">
        <v>10</v>
      </c>
      <c r="H41" s="3">
        <f t="shared" ref="H41:H46" si="4">C41*G41</f>
        <v>1982</v>
      </c>
      <c r="I41" s="4">
        <f t="shared" ref="I41:I46" si="5">F41+H41</f>
        <v>7630.7</v>
      </c>
      <c r="J41" s="52"/>
    </row>
    <row r="42" spans="1:10" s="31" customFormat="1" ht="21" customHeight="1">
      <c r="A42" s="256"/>
      <c r="B42" s="468" t="s">
        <v>926</v>
      </c>
      <c r="C42" s="3">
        <v>429</v>
      </c>
      <c r="D42" s="5" t="s">
        <v>19</v>
      </c>
      <c r="E42" s="3">
        <v>27.8</v>
      </c>
      <c r="F42" s="3">
        <f t="shared" si="3"/>
        <v>11926.2</v>
      </c>
      <c r="G42" s="3">
        <v>10</v>
      </c>
      <c r="H42" s="3">
        <f t="shared" si="4"/>
        <v>4290</v>
      </c>
      <c r="I42" s="4">
        <f t="shared" si="5"/>
        <v>16216.2</v>
      </c>
      <c r="J42" s="52"/>
    </row>
    <row r="43" spans="1:10" s="31" customFormat="1" ht="21" customHeight="1">
      <c r="A43" s="153"/>
      <c r="B43" s="489" t="s">
        <v>927</v>
      </c>
      <c r="C43" s="37">
        <v>1.6</v>
      </c>
      <c r="D43" s="36" t="s">
        <v>19</v>
      </c>
      <c r="E43" s="3">
        <v>27</v>
      </c>
      <c r="F43" s="37">
        <f t="shared" si="3"/>
        <v>43.2</v>
      </c>
      <c r="G43" s="37">
        <v>10</v>
      </c>
      <c r="H43" s="37">
        <f t="shared" si="4"/>
        <v>16</v>
      </c>
      <c r="I43" s="8">
        <f t="shared" si="5"/>
        <v>59.2</v>
      </c>
      <c r="J43" s="43"/>
    </row>
    <row r="44" spans="1:10" s="31" customFormat="1" ht="21" customHeight="1">
      <c r="A44" s="256"/>
      <c r="B44" s="490" t="s">
        <v>377</v>
      </c>
      <c r="C44" s="29">
        <v>32</v>
      </c>
      <c r="D44" s="5" t="s">
        <v>20</v>
      </c>
      <c r="E44" s="3">
        <v>50</v>
      </c>
      <c r="F44" s="3">
        <f t="shared" si="3"/>
        <v>1600</v>
      </c>
      <c r="G44" s="3">
        <v>15</v>
      </c>
      <c r="H44" s="3">
        <f t="shared" si="4"/>
        <v>480</v>
      </c>
      <c r="I44" s="4">
        <f t="shared" si="5"/>
        <v>2080</v>
      </c>
      <c r="J44" s="52"/>
    </row>
    <row r="45" spans="1:10" s="31" customFormat="1" ht="21" customHeight="1">
      <c r="A45" s="153"/>
      <c r="B45" s="337" t="s">
        <v>267</v>
      </c>
      <c r="C45" s="544">
        <v>15</v>
      </c>
      <c r="D45" s="115" t="s">
        <v>20</v>
      </c>
      <c r="E45" s="3">
        <v>50</v>
      </c>
      <c r="F45" s="3">
        <f t="shared" si="3"/>
        <v>750</v>
      </c>
      <c r="G45" s="3">
        <v>10</v>
      </c>
      <c r="H45" s="3">
        <f t="shared" si="4"/>
        <v>150</v>
      </c>
      <c r="I45" s="4">
        <f t="shared" si="5"/>
        <v>900</v>
      </c>
      <c r="J45" s="43"/>
    </row>
    <row r="46" spans="1:10" ht="21" customHeight="1">
      <c r="A46" s="43"/>
      <c r="B46" s="468" t="s">
        <v>378</v>
      </c>
      <c r="C46" s="3">
        <v>39.6</v>
      </c>
      <c r="D46" s="5" t="s">
        <v>17</v>
      </c>
      <c r="E46" s="3">
        <v>65</v>
      </c>
      <c r="F46" s="3">
        <f t="shared" si="3"/>
        <v>2574</v>
      </c>
      <c r="G46" s="3">
        <v>38</v>
      </c>
      <c r="H46" s="3">
        <f t="shared" si="4"/>
        <v>1504.8</v>
      </c>
      <c r="I46" s="88">
        <f t="shared" si="5"/>
        <v>4078.8</v>
      </c>
      <c r="J46" s="43"/>
    </row>
    <row r="47" spans="1:10" ht="21" customHeight="1" thickBot="1">
      <c r="A47" s="256"/>
      <c r="B47" s="52" t="s">
        <v>195</v>
      </c>
      <c r="C47" s="3"/>
      <c r="D47" s="5"/>
      <c r="E47" s="3"/>
      <c r="F47" s="3"/>
      <c r="G47" s="3"/>
      <c r="H47" s="3"/>
      <c r="I47" s="120">
        <f>SUM(I41:I46)</f>
        <v>30964.9</v>
      </c>
      <c r="J47" s="52"/>
    </row>
    <row r="48" spans="1:10" ht="21" customHeight="1">
      <c r="A48" s="153"/>
      <c r="B48" s="43"/>
      <c r="C48" s="37"/>
      <c r="D48" s="36"/>
      <c r="E48" s="37"/>
      <c r="F48" s="37"/>
      <c r="G48" s="37"/>
      <c r="H48" s="37"/>
      <c r="I48" s="28"/>
      <c r="J48" s="43"/>
    </row>
    <row r="49" spans="1:10" ht="21" customHeight="1" thickBot="1">
      <c r="A49" s="153"/>
      <c r="B49" s="43" t="s">
        <v>13</v>
      </c>
      <c r="C49" s="37"/>
      <c r="D49" s="36"/>
      <c r="E49" s="37"/>
      <c r="F49" s="37"/>
      <c r="G49" s="37"/>
      <c r="H49" s="37"/>
      <c r="I49" s="137">
        <f>I26+I39+I47</f>
        <v>205980.01279211839</v>
      </c>
      <c r="J49" s="43"/>
    </row>
    <row r="50" spans="1:10" ht="21" customHeight="1">
      <c r="A50" s="153"/>
      <c r="B50" s="43"/>
      <c r="C50" s="37"/>
      <c r="D50" s="36"/>
      <c r="E50" s="37"/>
      <c r="F50" s="37"/>
      <c r="G50" s="37"/>
      <c r="H50" s="37"/>
      <c r="I50" s="28"/>
      <c r="J50" s="43"/>
    </row>
    <row r="51" spans="1:10" ht="21" customHeight="1">
      <c r="A51" s="304"/>
      <c r="B51" s="210"/>
      <c r="C51" s="109"/>
      <c r="D51" s="108"/>
      <c r="E51" s="109"/>
      <c r="F51" s="109"/>
      <c r="G51" s="109"/>
      <c r="H51" s="109"/>
      <c r="I51" s="88"/>
      <c r="J51" s="210"/>
    </row>
    <row r="52" spans="1:10" ht="21" customHeight="1">
      <c r="A52" s="43">
        <v>2</v>
      </c>
      <c r="B52" s="22" t="s">
        <v>9</v>
      </c>
      <c r="C52" s="37"/>
      <c r="D52" s="36"/>
      <c r="E52" s="37"/>
      <c r="F52" s="37"/>
      <c r="G52" s="37"/>
      <c r="H52" s="37"/>
      <c r="I52" s="8"/>
      <c r="J52" s="43"/>
    </row>
    <row r="53" spans="1:10" ht="21" customHeight="1">
      <c r="A53" s="43">
        <v>2.1</v>
      </c>
      <c r="B53" s="229" t="s">
        <v>96</v>
      </c>
      <c r="C53" s="29"/>
      <c r="D53" s="5"/>
      <c r="E53" s="3"/>
      <c r="F53" s="3"/>
      <c r="G53" s="3"/>
      <c r="H53" s="3"/>
      <c r="I53" s="4"/>
      <c r="J53" s="43"/>
    </row>
    <row r="54" spans="1:10" ht="21" customHeight="1">
      <c r="A54" s="470"/>
      <c r="B54" s="260" t="s">
        <v>371</v>
      </c>
      <c r="C54" s="7">
        <v>48.8</v>
      </c>
      <c r="D54" s="6" t="s">
        <v>17</v>
      </c>
      <c r="E54" s="7">
        <v>370</v>
      </c>
      <c r="F54" s="7">
        <f t="shared" ref="F54:F60" si="6">C54*E54</f>
        <v>18056</v>
      </c>
      <c r="G54" s="7">
        <v>70</v>
      </c>
      <c r="H54" s="7">
        <f t="shared" ref="H54:H60" si="7">C54*G54</f>
        <v>3416</v>
      </c>
      <c r="I54" s="17">
        <f t="shared" ref="I54:I60" si="8">F54+H54</f>
        <v>21472</v>
      </c>
      <c r="J54" s="470"/>
    </row>
    <row r="55" spans="1:10" ht="21" customHeight="1">
      <c r="A55" s="52"/>
      <c r="B55" s="24" t="s">
        <v>629</v>
      </c>
      <c r="C55" s="3"/>
      <c r="D55" s="5"/>
      <c r="E55" s="3"/>
      <c r="F55" s="3"/>
      <c r="G55" s="3"/>
      <c r="H55" s="3"/>
      <c r="I55" s="4"/>
      <c r="J55" s="52"/>
    </row>
    <row r="56" spans="1:10" ht="21" customHeight="1">
      <c r="A56" s="43"/>
      <c r="B56" s="69" t="s">
        <v>358</v>
      </c>
      <c r="C56" s="37">
        <v>19.8</v>
      </c>
      <c r="D56" s="36" t="s">
        <v>22</v>
      </c>
      <c r="E56" s="37">
        <v>305</v>
      </c>
      <c r="F56" s="37">
        <f t="shared" si="6"/>
        <v>6039</v>
      </c>
      <c r="G56" s="37">
        <v>50</v>
      </c>
      <c r="H56" s="37">
        <f t="shared" si="7"/>
        <v>990</v>
      </c>
      <c r="I56" s="8">
        <f t="shared" si="8"/>
        <v>7029</v>
      </c>
      <c r="J56" s="43"/>
    </row>
    <row r="57" spans="1:10" ht="21" customHeight="1">
      <c r="A57" s="491"/>
      <c r="B57" s="94" t="s">
        <v>983</v>
      </c>
      <c r="C57" s="37">
        <v>10.6</v>
      </c>
      <c r="D57" s="36" t="s">
        <v>22</v>
      </c>
      <c r="E57" s="3">
        <v>450</v>
      </c>
      <c r="F57" s="3">
        <f>C57*E57</f>
        <v>4770</v>
      </c>
      <c r="G57" s="3">
        <v>25</v>
      </c>
      <c r="H57" s="3">
        <f>C57*G57</f>
        <v>265</v>
      </c>
      <c r="I57" s="4">
        <f>F57+H57</f>
        <v>5035</v>
      </c>
      <c r="J57" s="326"/>
    </row>
    <row r="58" spans="1:10" ht="21" customHeight="1">
      <c r="A58" s="295"/>
      <c r="B58" s="94" t="s">
        <v>462</v>
      </c>
      <c r="C58" s="3">
        <v>1</v>
      </c>
      <c r="D58" s="5" t="s">
        <v>20</v>
      </c>
      <c r="E58" s="3">
        <v>40</v>
      </c>
      <c r="F58" s="3">
        <f>C58*E58</f>
        <v>40</v>
      </c>
      <c r="G58" s="3">
        <v>15</v>
      </c>
      <c r="H58" s="3">
        <f>C58*G58</f>
        <v>15</v>
      </c>
      <c r="I58" s="4">
        <f>F58+H58</f>
        <v>55</v>
      </c>
      <c r="J58" s="326"/>
    </row>
    <row r="59" spans="1:10" ht="21" customHeight="1">
      <c r="A59" s="295"/>
      <c r="B59" s="94" t="s">
        <v>272</v>
      </c>
      <c r="C59" s="3">
        <v>4</v>
      </c>
      <c r="D59" s="5" t="s">
        <v>22</v>
      </c>
      <c r="E59" s="3">
        <v>118.93</v>
      </c>
      <c r="F59" s="3">
        <f t="shared" si="6"/>
        <v>475.72</v>
      </c>
      <c r="G59" s="3">
        <v>75</v>
      </c>
      <c r="H59" s="3">
        <f t="shared" si="7"/>
        <v>300</v>
      </c>
      <c r="I59" s="4">
        <f t="shared" si="8"/>
        <v>775.72</v>
      </c>
      <c r="J59" s="23"/>
    </row>
    <row r="60" spans="1:10" ht="21" customHeight="1">
      <c r="A60" s="295"/>
      <c r="B60" s="94" t="s">
        <v>273</v>
      </c>
      <c r="C60" s="3">
        <v>1</v>
      </c>
      <c r="D60" s="5" t="s">
        <v>5</v>
      </c>
      <c r="E60" s="3">
        <v>190.29</v>
      </c>
      <c r="F60" s="3">
        <f t="shared" si="6"/>
        <v>190.29</v>
      </c>
      <c r="G60" s="3">
        <v>57.09</v>
      </c>
      <c r="H60" s="3">
        <f t="shared" si="7"/>
        <v>57.09</v>
      </c>
      <c r="I60" s="88">
        <f t="shared" si="8"/>
        <v>247.38</v>
      </c>
      <c r="J60" s="23"/>
    </row>
    <row r="61" spans="1:10" ht="21" customHeight="1" thickBot="1">
      <c r="A61" s="256"/>
      <c r="B61" s="52" t="s">
        <v>97</v>
      </c>
      <c r="C61" s="3"/>
      <c r="D61" s="5"/>
      <c r="E61" s="3"/>
      <c r="F61" s="3"/>
      <c r="G61" s="3"/>
      <c r="H61" s="3"/>
      <c r="I61" s="120">
        <f>SUM(I54:I60)</f>
        <v>34614.1</v>
      </c>
      <c r="J61" s="52"/>
    </row>
    <row r="62" spans="1:10" ht="21" customHeight="1">
      <c r="A62" s="43">
        <v>2.2000000000000002</v>
      </c>
      <c r="B62" s="22" t="s">
        <v>100</v>
      </c>
      <c r="C62" s="37"/>
      <c r="D62" s="36"/>
      <c r="E62" s="37"/>
      <c r="F62" s="37"/>
      <c r="G62" s="37"/>
      <c r="H62" s="37"/>
      <c r="I62" s="8"/>
      <c r="J62" s="43"/>
    </row>
    <row r="63" spans="1:10" ht="21" customHeight="1">
      <c r="A63" s="256"/>
      <c r="B63" s="468" t="s">
        <v>379</v>
      </c>
      <c r="C63" s="37">
        <v>36.700000000000003</v>
      </c>
      <c r="D63" s="5" t="s">
        <v>17</v>
      </c>
      <c r="E63" s="3">
        <v>232.55756399999999</v>
      </c>
      <c r="F63" s="3">
        <f t="shared" ref="F63:F96" si="9">C63*E63</f>
        <v>8534.8625988000003</v>
      </c>
      <c r="G63" s="461">
        <v>56</v>
      </c>
      <c r="H63" s="3">
        <f t="shared" ref="H63:H68" si="10">C63*G63</f>
        <v>2055.2000000000003</v>
      </c>
      <c r="I63" s="4">
        <f t="shared" ref="I63:I68" si="11">F63+H63</f>
        <v>10590.062598800001</v>
      </c>
      <c r="J63" s="52"/>
    </row>
    <row r="64" spans="1:10" s="31" customFormat="1" ht="21" customHeight="1">
      <c r="A64" s="256"/>
      <c r="B64" s="468" t="s">
        <v>380</v>
      </c>
      <c r="C64" s="37">
        <v>11.5</v>
      </c>
      <c r="D64" s="5" t="s">
        <v>17</v>
      </c>
      <c r="E64" s="3">
        <v>470.515128</v>
      </c>
      <c r="F64" s="3">
        <f t="shared" si="9"/>
        <v>5410.9239720000005</v>
      </c>
      <c r="G64" s="400">
        <v>68</v>
      </c>
      <c r="H64" s="3">
        <f t="shared" si="10"/>
        <v>782</v>
      </c>
      <c r="I64" s="4">
        <f t="shared" si="11"/>
        <v>6192.9239720000005</v>
      </c>
      <c r="J64" s="52"/>
    </row>
    <row r="65" spans="1:10" s="31" customFormat="1" ht="21" customHeight="1">
      <c r="A65" s="256"/>
      <c r="B65" s="468" t="s">
        <v>381</v>
      </c>
      <c r="C65" s="37">
        <v>92.1</v>
      </c>
      <c r="D65" s="5" t="s">
        <v>17</v>
      </c>
      <c r="E65" s="3">
        <v>31.755199999999999</v>
      </c>
      <c r="F65" s="3">
        <f>C65*E65</f>
        <v>2924.6539199999997</v>
      </c>
      <c r="G65" s="3">
        <v>82</v>
      </c>
      <c r="H65" s="3">
        <f t="shared" si="10"/>
        <v>7552.2</v>
      </c>
      <c r="I65" s="4">
        <f t="shared" si="11"/>
        <v>10476.85392</v>
      </c>
      <c r="J65" s="52"/>
    </row>
    <row r="66" spans="1:10" s="31" customFormat="1" ht="21" customHeight="1">
      <c r="A66" s="256"/>
      <c r="B66" s="468" t="s">
        <v>382</v>
      </c>
      <c r="C66" s="3">
        <v>32.9</v>
      </c>
      <c r="D66" s="5" t="s">
        <v>22</v>
      </c>
      <c r="E66" s="3">
        <v>98.421920000000014</v>
      </c>
      <c r="F66" s="3">
        <f t="shared" si="9"/>
        <v>3238.0811680000002</v>
      </c>
      <c r="G66" s="3">
        <v>44</v>
      </c>
      <c r="H66" s="3">
        <f t="shared" si="10"/>
        <v>1447.6</v>
      </c>
      <c r="I66" s="4">
        <f t="shared" si="11"/>
        <v>4685.6811680000001</v>
      </c>
      <c r="J66" s="52"/>
    </row>
    <row r="67" spans="1:10" s="31" customFormat="1" ht="21" customHeight="1">
      <c r="A67" s="256"/>
      <c r="B67" s="468" t="s">
        <v>383</v>
      </c>
      <c r="C67" s="3">
        <v>18.8</v>
      </c>
      <c r="D67" s="5" t="s">
        <v>22</v>
      </c>
      <c r="E67" s="3">
        <v>136.51394000000002</v>
      </c>
      <c r="F67" s="3">
        <f t="shared" si="9"/>
        <v>2566.4620720000003</v>
      </c>
      <c r="G67" s="3">
        <v>62</v>
      </c>
      <c r="H67" s="3">
        <f t="shared" si="10"/>
        <v>1165.6000000000001</v>
      </c>
      <c r="I67" s="4">
        <f t="shared" si="11"/>
        <v>3732.0620720000006</v>
      </c>
      <c r="J67" s="52"/>
    </row>
    <row r="68" spans="1:10" s="31" customFormat="1" ht="21" customHeight="1">
      <c r="A68" s="256"/>
      <c r="B68" s="468" t="s">
        <v>384</v>
      </c>
      <c r="C68" s="37">
        <v>11.5</v>
      </c>
      <c r="D68" s="5" t="s">
        <v>17</v>
      </c>
      <c r="E68" s="3">
        <v>345</v>
      </c>
      <c r="F68" s="3">
        <f t="shared" si="9"/>
        <v>3967.5</v>
      </c>
      <c r="G68" s="400">
        <v>119.42</v>
      </c>
      <c r="H68" s="3">
        <f t="shared" si="10"/>
        <v>1373.33</v>
      </c>
      <c r="I68" s="88">
        <f t="shared" si="11"/>
        <v>5340.83</v>
      </c>
      <c r="J68" s="52"/>
    </row>
    <row r="69" spans="1:10" s="31" customFormat="1" ht="21" customHeight="1" thickBot="1">
      <c r="A69" s="256"/>
      <c r="B69" s="52" t="s">
        <v>385</v>
      </c>
      <c r="C69" s="3"/>
      <c r="D69" s="5"/>
      <c r="E69" s="3"/>
      <c r="F69" s="3"/>
      <c r="G69" s="3"/>
      <c r="H69" s="3"/>
      <c r="I69" s="120">
        <f>SUM(I63:I68)</f>
        <v>41018.413730800006</v>
      </c>
      <c r="J69" s="52"/>
    </row>
    <row r="70" spans="1:10" s="31" customFormat="1" ht="21" customHeight="1">
      <c r="A70" s="43">
        <v>2.2999999999999998</v>
      </c>
      <c r="B70" s="91" t="s">
        <v>98</v>
      </c>
      <c r="C70" s="3"/>
      <c r="D70" s="5"/>
      <c r="E70" s="3"/>
      <c r="F70" s="3"/>
      <c r="G70" s="3"/>
      <c r="H70" s="3"/>
      <c r="I70" s="4"/>
      <c r="J70" s="52"/>
    </row>
    <row r="71" spans="1:10" s="31" customFormat="1" ht="21" customHeight="1">
      <c r="A71" s="153"/>
      <c r="B71" s="390" t="s">
        <v>386</v>
      </c>
      <c r="C71" s="37">
        <v>10.1</v>
      </c>
      <c r="D71" s="36" t="s">
        <v>17</v>
      </c>
      <c r="E71" s="37">
        <v>300</v>
      </c>
      <c r="F71" s="37">
        <f>C71*E71</f>
        <v>3030</v>
      </c>
      <c r="G71" s="37">
        <v>158</v>
      </c>
      <c r="H71" s="37">
        <f>C71*G71</f>
        <v>1595.8</v>
      </c>
      <c r="I71" s="8">
        <f>F71+H71</f>
        <v>4625.8</v>
      </c>
      <c r="J71" s="492" t="s">
        <v>387</v>
      </c>
    </row>
    <row r="72" spans="1:10" s="31" customFormat="1" ht="21" customHeight="1">
      <c r="A72" s="304"/>
      <c r="B72" s="481" t="s">
        <v>388</v>
      </c>
      <c r="C72" s="109">
        <v>22.7</v>
      </c>
      <c r="D72" s="108" t="s">
        <v>17</v>
      </c>
      <c r="E72" s="109">
        <v>350</v>
      </c>
      <c r="F72" s="109">
        <f>C72*E72</f>
        <v>7945</v>
      </c>
      <c r="G72" s="109">
        <v>104</v>
      </c>
      <c r="H72" s="109">
        <f>C72*G72</f>
        <v>2360.7999999999997</v>
      </c>
      <c r="I72" s="88">
        <f>F72+H72</f>
        <v>10305.799999999999</v>
      </c>
      <c r="J72" s="493" t="s">
        <v>389</v>
      </c>
    </row>
    <row r="73" spans="1:10" s="31" customFormat="1" ht="21" customHeight="1">
      <c r="A73" s="153"/>
      <c r="B73" s="390" t="s">
        <v>192</v>
      </c>
      <c r="C73" s="37">
        <v>4.8</v>
      </c>
      <c r="D73" s="36" t="s">
        <v>17</v>
      </c>
      <c r="E73" s="37">
        <v>50</v>
      </c>
      <c r="F73" s="37">
        <f>C73*E73</f>
        <v>240</v>
      </c>
      <c r="G73" s="37">
        <v>40</v>
      </c>
      <c r="H73" s="37">
        <f>C73*G73</f>
        <v>192</v>
      </c>
      <c r="I73" s="8">
        <f>F73+H73</f>
        <v>432</v>
      </c>
      <c r="J73" s="492" t="s">
        <v>390</v>
      </c>
    </row>
    <row r="74" spans="1:10" s="31" customFormat="1" ht="21" customHeight="1">
      <c r="A74" s="153"/>
      <c r="B74" s="390" t="s">
        <v>391</v>
      </c>
      <c r="C74" s="37">
        <v>31.9</v>
      </c>
      <c r="D74" s="36" t="s">
        <v>22</v>
      </c>
      <c r="E74" s="37">
        <v>30</v>
      </c>
      <c r="F74" s="37">
        <f>C74*E74</f>
        <v>957</v>
      </c>
      <c r="G74" s="37">
        <v>40</v>
      </c>
      <c r="H74" s="37">
        <f>C74*G74</f>
        <v>1276</v>
      </c>
      <c r="I74" s="104">
        <f>F74+H74</f>
        <v>2233</v>
      </c>
      <c r="J74" s="492"/>
    </row>
    <row r="75" spans="1:10" s="31" customFormat="1" ht="21" customHeight="1" thickBot="1">
      <c r="A75" s="256"/>
      <c r="B75" s="52" t="s">
        <v>392</v>
      </c>
      <c r="C75" s="3"/>
      <c r="D75" s="5"/>
      <c r="E75" s="3"/>
      <c r="F75" s="3"/>
      <c r="G75" s="3"/>
      <c r="H75" s="3"/>
      <c r="I75" s="120">
        <f>SUM(I71:I74)</f>
        <v>17596.599999999999</v>
      </c>
      <c r="J75" s="52"/>
    </row>
    <row r="76" spans="1:10" s="31" customFormat="1" ht="21" customHeight="1">
      <c r="A76" s="43">
        <v>2.4</v>
      </c>
      <c r="B76" s="9" t="s">
        <v>104</v>
      </c>
      <c r="C76" s="37"/>
      <c r="D76" s="36"/>
      <c r="E76" s="37"/>
      <c r="F76" s="37"/>
      <c r="G76" s="37"/>
      <c r="H76" s="37"/>
      <c r="I76" s="8"/>
      <c r="J76" s="43"/>
    </row>
    <row r="77" spans="1:10" s="31" customFormat="1" ht="21" customHeight="1">
      <c r="A77" s="43"/>
      <c r="B77" s="296" t="s">
        <v>105</v>
      </c>
      <c r="C77" s="3"/>
      <c r="D77" s="5"/>
      <c r="E77" s="3"/>
      <c r="F77" s="3"/>
      <c r="G77" s="3"/>
      <c r="H77" s="3"/>
      <c r="I77" s="4"/>
      <c r="J77" s="52"/>
    </row>
    <row r="78" spans="1:10" s="31" customFormat="1" ht="21" customHeight="1">
      <c r="A78" s="91"/>
      <c r="B78" s="468" t="s">
        <v>393</v>
      </c>
      <c r="C78" s="254">
        <v>1</v>
      </c>
      <c r="D78" s="5" t="s">
        <v>20</v>
      </c>
      <c r="E78" s="254">
        <v>8500</v>
      </c>
      <c r="F78" s="3">
        <f t="shared" si="9"/>
        <v>8500</v>
      </c>
      <c r="G78" s="254">
        <v>0</v>
      </c>
      <c r="H78" s="3">
        <f>C78*G78</f>
        <v>0</v>
      </c>
      <c r="I78" s="4">
        <f>F78+H78</f>
        <v>8500</v>
      </c>
      <c r="J78" s="52"/>
    </row>
    <row r="79" spans="1:10" s="31" customFormat="1" ht="21" customHeight="1">
      <c r="A79" s="91"/>
      <c r="B79" s="468" t="s">
        <v>394</v>
      </c>
      <c r="C79" s="254">
        <v>3</v>
      </c>
      <c r="D79" s="5" t="s">
        <v>20</v>
      </c>
      <c r="E79" s="254">
        <v>5200</v>
      </c>
      <c r="F79" s="3">
        <f t="shared" si="9"/>
        <v>15600</v>
      </c>
      <c r="G79" s="254">
        <v>350</v>
      </c>
      <c r="H79" s="3">
        <f>C79*G79</f>
        <v>1050</v>
      </c>
      <c r="I79" s="4">
        <f>F79+H79</f>
        <v>16650</v>
      </c>
      <c r="J79" s="297"/>
    </row>
    <row r="80" spans="1:10" s="31" customFormat="1" ht="21" customHeight="1">
      <c r="A80" s="43"/>
      <c r="B80" s="296" t="s">
        <v>106</v>
      </c>
      <c r="C80" s="3"/>
      <c r="D80" s="5"/>
      <c r="E80" s="3"/>
      <c r="F80" s="3"/>
      <c r="G80" s="3"/>
      <c r="H80" s="3"/>
      <c r="I80" s="4"/>
      <c r="J80" s="52"/>
    </row>
    <row r="81" spans="1:10" s="31" customFormat="1" ht="21" customHeight="1">
      <c r="A81" s="68"/>
      <c r="B81" s="468" t="s">
        <v>395</v>
      </c>
      <c r="C81" s="254">
        <v>5</v>
      </c>
      <c r="D81" s="5" t="s">
        <v>20</v>
      </c>
      <c r="E81" s="254">
        <v>1500</v>
      </c>
      <c r="F81" s="3">
        <f>C81*E81</f>
        <v>7500</v>
      </c>
      <c r="G81" s="254">
        <v>0</v>
      </c>
      <c r="H81" s="3">
        <f>C81*G81</f>
        <v>0</v>
      </c>
      <c r="I81" s="88">
        <f>F81+H81</f>
        <v>7500</v>
      </c>
      <c r="J81" s="297"/>
    </row>
    <row r="82" spans="1:10" s="31" customFormat="1" ht="21" customHeight="1" thickBot="1">
      <c r="A82" s="256"/>
      <c r="B82" s="52" t="s">
        <v>254</v>
      </c>
      <c r="C82" s="3"/>
      <c r="D82" s="5"/>
      <c r="E82" s="3"/>
      <c r="F82" s="3"/>
      <c r="G82" s="3"/>
      <c r="H82" s="3"/>
      <c r="I82" s="120">
        <f>SUM(I78:I81)</f>
        <v>32650</v>
      </c>
      <c r="J82" s="52"/>
    </row>
    <row r="83" spans="1:10" s="31" customFormat="1" ht="21" customHeight="1">
      <c r="A83" s="43">
        <v>2.5</v>
      </c>
      <c r="B83" s="91" t="s">
        <v>108</v>
      </c>
      <c r="C83" s="254"/>
      <c r="D83" s="5"/>
      <c r="E83" s="254"/>
      <c r="F83" s="3"/>
      <c r="G83" s="254"/>
      <c r="H83" s="3"/>
      <c r="I83" s="4"/>
      <c r="J83" s="297"/>
    </row>
    <row r="84" spans="1:10" s="31" customFormat="1" ht="21" customHeight="1">
      <c r="A84" s="23"/>
      <c r="B84" s="262" t="s">
        <v>185</v>
      </c>
      <c r="C84" s="37">
        <v>73.2</v>
      </c>
      <c r="D84" s="5" t="s">
        <v>17</v>
      </c>
      <c r="E84" s="3">
        <v>120</v>
      </c>
      <c r="F84" s="3">
        <f>C84*E84</f>
        <v>8784</v>
      </c>
      <c r="G84" s="3">
        <v>34</v>
      </c>
      <c r="H84" s="3">
        <f>C84*G84</f>
        <v>2488.8000000000002</v>
      </c>
      <c r="I84" s="17">
        <f>F84+H84</f>
        <v>11272.8</v>
      </c>
      <c r="J84" s="67"/>
    </row>
    <row r="85" spans="1:10" s="31" customFormat="1" ht="21" customHeight="1" thickBot="1">
      <c r="A85" s="256"/>
      <c r="B85" s="52" t="s">
        <v>396</v>
      </c>
      <c r="C85" s="3"/>
      <c r="D85" s="5"/>
      <c r="E85" s="3"/>
      <c r="F85" s="3"/>
      <c r="G85" s="3"/>
      <c r="H85" s="3"/>
      <c r="I85" s="137">
        <f>SUM(I84:I84)</f>
        <v>11272.8</v>
      </c>
      <c r="J85" s="52"/>
    </row>
    <row r="86" spans="1:10" s="31" customFormat="1" ht="21" customHeight="1">
      <c r="A86" s="43">
        <v>2.6</v>
      </c>
      <c r="B86" s="67" t="s">
        <v>74</v>
      </c>
      <c r="C86" s="3"/>
      <c r="D86" s="5"/>
      <c r="E86" s="3"/>
      <c r="F86" s="3"/>
      <c r="G86" s="3"/>
      <c r="H86" s="3"/>
      <c r="I86" s="4"/>
      <c r="J86" s="52"/>
    </row>
    <row r="87" spans="1:10" s="31" customFormat="1" ht="21" customHeight="1">
      <c r="A87" s="27"/>
      <c r="B87" s="262" t="s">
        <v>967</v>
      </c>
      <c r="C87" s="3">
        <v>4</v>
      </c>
      <c r="D87" s="5" t="s">
        <v>20</v>
      </c>
      <c r="E87" s="3">
        <v>4500</v>
      </c>
      <c r="F87" s="3">
        <f t="shared" si="9"/>
        <v>18000</v>
      </c>
      <c r="G87" s="3">
        <v>450</v>
      </c>
      <c r="H87" s="3">
        <f>C87*G87</f>
        <v>1800</v>
      </c>
      <c r="I87" s="4">
        <f>F87+H87</f>
        <v>19800</v>
      </c>
      <c r="J87" s="459" t="s">
        <v>387</v>
      </c>
    </row>
    <row r="88" spans="1:10" s="31" customFormat="1" ht="21" customHeight="1">
      <c r="A88" s="27"/>
      <c r="B88" s="262" t="s">
        <v>969</v>
      </c>
      <c r="C88" s="3">
        <v>2</v>
      </c>
      <c r="D88" s="5" t="s">
        <v>20</v>
      </c>
      <c r="E88" s="3">
        <v>3200</v>
      </c>
      <c r="F88" s="3">
        <f t="shared" si="9"/>
        <v>6400</v>
      </c>
      <c r="G88" s="3">
        <v>450</v>
      </c>
      <c r="H88" s="3">
        <f t="shared" ref="H88:H96" si="12">C88*G88</f>
        <v>900</v>
      </c>
      <c r="I88" s="4">
        <f t="shared" ref="I88:I96" si="13">F88+H88</f>
        <v>7300</v>
      </c>
      <c r="J88" s="459" t="s">
        <v>397</v>
      </c>
    </row>
    <row r="89" spans="1:10" s="31" customFormat="1" ht="21" customHeight="1">
      <c r="A89" s="27"/>
      <c r="B89" s="262" t="s">
        <v>968</v>
      </c>
      <c r="C89" s="3">
        <v>2</v>
      </c>
      <c r="D89" s="5" t="s">
        <v>20</v>
      </c>
      <c r="E89" s="3">
        <v>4390</v>
      </c>
      <c r="F89" s="3">
        <f t="shared" si="9"/>
        <v>8780</v>
      </c>
      <c r="G89" s="3">
        <v>450</v>
      </c>
      <c r="H89" s="3">
        <f t="shared" si="12"/>
        <v>900</v>
      </c>
      <c r="I89" s="4">
        <f t="shared" si="13"/>
        <v>9680</v>
      </c>
      <c r="J89" s="459" t="s">
        <v>390</v>
      </c>
    </row>
    <row r="90" spans="1:10" s="31" customFormat="1" ht="21" customHeight="1">
      <c r="A90" s="42"/>
      <c r="B90" s="390" t="s">
        <v>965</v>
      </c>
      <c r="C90" s="37">
        <v>4</v>
      </c>
      <c r="D90" s="36" t="s">
        <v>20</v>
      </c>
      <c r="E90" s="37">
        <v>500</v>
      </c>
      <c r="F90" s="37">
        <f t="shared" si="9"/>
        <v>2000</v>
      </c>
      <c r="G90" s="37">
        <v>35</v>
      </c>
      <c r="H90" s="37">
        <f t="shared" si="12"/>
        <v>140</v>
      </c>
      <c r="I90" s="8">
        <f t="shared" si="13"/>
        <v>2140</v>
      </c>
      <c r="J90" s="458" t="s">
        <v>398</v>
      </c>
    </row>
    <row r="91" spans="1:10" s="31" customFormat="1" ht="21" customHeight="1">
      <c r="A91" s="42"/>
      <c r="B91" s="469" t="s">
        <v>399</v>
      </c>
      <c r="C91" s="37">
        <v>1</v>
      </c>
      <c r="D91" s="36" t="s">
        <v>20</v>
      </c>
      <c r="E91" s="37">
        <v>2000</v>
      </c>
      <c r="F91" s="37">
        <f t="shared" si="9"/>
        <v>2000</v>
      </c>
      <c r="G91" s="37">
        <v>70</v>
      </c>
      <c r="H91" s="37">
        <f t="shared" si="12"/>
        <v>70</v>
      </c>
      <c r="I91" s="8">
        <f t="shared" si="13"/>
        <v>2070</v>
      </c>
      <c r="J91" s="458" t="s">
        <v>400</v>
      </c>
    </row>
    <row r="92" spans="1:10" s="31" customFormat="1" ht="21" customHeight="1">
      <c r="A92" s="27"/>
      <c r="B92" s="469" t="s">
        <v>401</v>
      </c>
      <c r="C92" s="37">
        <v>1</v>
      </c>
      <c r="D92" s="36" t="s">
        <v>20</v>
      </c>
      <c r="E92" s="37">
        <v>3500</v>
      </c>
      <c r="F92" s="37">
        <f t="shared" si="9"/>
        <v>3500</v>
      </c>
      <c r="G92" s="37">
        <v>105</v>
      </c>
      <c r="H92" s="37">
        <f t="shared" si="12"/>
        <v>105</v>
      </c>
      <c r="I92" s="8">
        <f t="shared" si="13"/>
        <v>3605</v>
      </c>
      <c r="J92" s="459" t="s">
        <v>402</v>
      </c>
    </row>
    <row r="93" spans="1:10" s="31" customFormat="1" ht="21" customHeight="1">
      <c r="A93" s="123"/>
      <c r="B93" s="494" t="s">
        <v>970</v>
      </c>
      <c r="C93" s="109">
        <v>3</v>
      </c>
      <c r="D93" s="108" t="s">
        <v>20</v>
      </c>
      <c r="E93" s="109">
        <v>200</v>
      </c>
      <c r="F93" s="109">
        <f t="shared" si="9"/>
        <v>600</v>
      </c>
      <c r="G93" s="109">
        <v>25</v>
      </c>
      <c r="H93" s="109">
        <f t="shared" si="12"/>
        <v>75</v>
      </c>
      <c r="I93" s="88">
        <f t="shared" si="13"/>
        <v>675</v>
      </c>
      <c r="J93" s="457" t="s">
        <v>403</v>
      </c>
    </row>
    <row r="94" spans="1:10" s="31" customFormat="1" ht="21" customHeight="1">
      <c r="A94" s="42"/>
      <c r="B94" s="469" t="s">
        <v>404</v>
      </c>
      <c r="C94" s="37">
        <v>4.5</v>
      </c>
      <c r="D94" s="36" t="s">
        <v>23</v>
      </c>
      <c r="E94" s="37">
        <v>120</v>
      </c>
      <c r="F94" s="37">
        <f t="shared" si="9"/>
        <v>540</v>
      </c>
      <c r="G94" s="37">
        <v>11</v>
      </c>
      <c r="H94" s="37">
        <f t="shared" si="12"/>
        <v>49.5</v>
      </c>
      <c r="I94" s="8">
        <f t="shared" si="13"/>
        <v>589.5</v>
      </c>
      <c r="J94" s="458" t="s">
        <v>405</v>
      </c>
    </row>
    <row r="95" spans="1:10" s="31" customFormat="1" ht="21" customHeight="1">
      <c r="A95" s="42"/>
      <c r="B95" s="390" t="s">
        <v>200</v>
      </c>
      <c r="C95" s="37">
        <v>4</v>
      </c>
      <c r="D95" s="36" t="s">
        <v>20</v>
      </c>
      <c r="E95" s="37">
        <v>300</v>
      </c>
      <c r="F95" s="37">
        <f t="shared" si="9"/>
        <v>1200</v>
      </c>
      <c r="G95" s="37">
        <v>25</v>
      </c>
      <c r="H95" s="37">
        <f t="shared" si="12"/>
        <v>100</v>
      </c>
      <c r="I95" s="8">
        <f t="shared" si="13"/>
        <v>1300</v>
      </c>
      <c r="J95" s="458" t="s">
        <v>406</v>
      </c>
    </row>
    <row r="96" spans="1:10" ht="21" customHeight="1">
      <c r="A96" s="27"/>
      <c r="B96" s="262" t="s">
        <v>407</v>
      </c>
      <c r="C96" s="3">
        <v>12</v>
      </c>
      <c r="D96" s="5" t="s">
        <v>20</v>
      </c>
      <c r="E96" s="3">
        <v>232</v>
      </c>
      <c r="F96" s="3">
        <f t="shared" si="9"/>
        <v>2784</v>
      </c>
      <c r="G96" s="3">
        <v>35</v>
      </c>
      <c r="H96" s="3">
        <f t="shared" si="12"/>
        <v>420</v>
      </c>
      <c r="I96" s="88">
        <f t="shared" si="13"/>
        <v>3204</v>
      </c>
      <c r="J96" s="52"/>
    </row>
    <row r="97" spans="1:10" ht="21" customHeight="1" thickBot="1">
      <c r="A97" s="153"/>
      <c r="B97" s="43" t="s">
        <v>408</v>
      </c>
      <c r="C97" s="37"/>
      <c r="D97" s="36"/>
      <c r="E97" s="37"/>
      <c r="F97" s="37"/>
      <c r="G97" s="37"/>
      <c r="H97" s="37"/>
      <c r="I97" s="120">
        <f>SUM(I87:I96)</f>
        <v>50363.5</v>
      </c>
      <c r="J97" s="43"/>
    </row>
    <row r="98" spans="1:10" ht="21" customHeight="1">
      <c r="A98" s="43">
        <v>2.7</v>
      </c>
      <c r="B98" s="91" t="s">
        <v>184</v>
      </c>
      <c r="C98" s="3"/>
      <c r="D98" s="585"/>
      <c r="E98" s="3"/>
      <c r="F98" s="3"/>
      <c r="G98" s="3"/>
      <c r="H98" s="258"/>
      <c r="I98" s="4"/>
      <c r="J98" s="52"/>
    </row>
    <row r="99" spans="1:10" s="31" customFormat="1" ht="21" customHeight="1">
      <c r="A99" s="45"/>
      <c r="B99" s="298" t="s">
        <v>212</v>
      </c>
      <c r="C99" s="37"/>
      <c r="D99" s="36"/>
      <c r="E99" s="37"/>
      <c r="F99" s="37"/>
      <c r="G99" s="37"/>
      <c r="H99" s="37"/>
      <c r="I99" s="8"/>
      <c r="J99" s="45"/>
    </row>
    <row r="100" spans="1:10" ht="21" customHeight="1">
      <c r="A100" s="116"/>
      <c r="B100" s="329" t="s">
        <v>121</v>
      </c>
      <c r="C100" s="254">
        <v>1</v>
      </c>
      <c r="D100" s="5" t="s">
        <v>20</v>
      </c>
      <c r="E100" s="254">
        <v>220</v>
      </c>
      <c r="F100" s="3">
        <f>C100*E100</f>
        <v>220</v>
      </c>
      <c r="G100" s="254">
        <v>0</v>
      </c>
      <c r="H100" s="3">
        <f>C100*G100</f>
        <v>0</v>
      </c>
      <c r="I100" s="4">
        <f>F100+H100</f>
        <v>220</v>
      </c>
      <c r="J100" s="23"/>
    </row>
    <row r="101" spans="1:10" ht="21" customHeight="1">
      <c r="A101" s="117"/>
      <c r="B101" s="396" t="s">
        <v>122</v>
      </c>
      <c r="C101" s="556">
        <v>1</v>
      </c>
      <c r="D101" s="36" t="s">
        <v>20</v>
      </c>
      <c r="E101" s="556">
        <v>220</v>
      </c>
      <c r="F101" s="37">
        <f>C101*E101</f>
        <v>220</v>
      </c>
      <c r="G101" s="556">
        <v>0</v>
      </c>
      <c r="H101" s="37">
        <f>C101*G101</f>
        <v>0</v>
      </c>
      <c r="I101" s="8">
        <f>F101+H101</f>
        <v>220</v>
      </c>
      <c r="J101" s="45"/>
    </row>
    <row r="102" spans="1:10" s="31" customFormat="1" ht="21" customHeight="1">
      <c r="A102" s="45"/>
      <c r="B102" s="298" t="s">
        <v>409</v>
      </c>
      <c r="C102" s="37"/>
      <c r="D102" s="36"/>
      <c r="E102" s="37"/>
      <c r="F102" s="37"/>
      <c r="G102" s="37"/>
      <c r="H102" s="37"/>
      <c r="I102" s="8"/>
      <c r="J102" s="45"/>
    </row>
    <row r="103" spans="1:10" ht="21" customHeight="1">
      <c r="A103" s="116"/>
      <c r="B103" s="329" t="s">
        <v>410</v>
      </c>
      <c r="C103" s="254">
        <v>1</v>
      </c>
      <c r="D103" s="5" t="s">
        <v>20</v>
      </c>
      <c r="E103" s="254">
        <v>1000</v>
      </c>
      <c r="F103" s="3">
        <f>C103*E103</f>
        <v>1000</v>
      </c>
      <c r="G103" s="254">
        <v>0</v>
      </c>
      <c r="H103" s="3">
        <f>C103*G103</f>
        <v>0</v>
      </c>
      <c r="I103" s="4">
        <f>F103+H103</f>
        <v>1000</v>
      </c>
      <c r="J103" s="23"/>
    </row>
    <row r="104" spans="1:10" ht="21" customHeight="1">
      <c r="A104" s="117"/>
      <c r="B104" s="396" t="s">
        <v>411</v>
      </c>
      <c r="C104" s="556">
        <v>3</v>
      </c>
      <c r="D104" s="36" t="s">
        <v>16</v>
      </c>
      <c r="E104" s="556">
        <v>250</v>
      </c>
      <c r="F104" s="37">
        <f>C104*E104</f>
        <v>750</v>
      </c>
      <c r="G104" s="556">
        <v>0</v>
      </c>
      <c r="H104" s="37">
        <f>C104*G104</f>
        <v>0</v>
      </c>
      <c r="I104" s="4">
        <f>F104+H104</f>
        <v>750</v>
      </c>
      <c r="J104" s="45"/>
    </row>
    <row r="105" spans="1:10" s="31" customFormat="1" ht="21" customHeight="1">
      <c r="A105" s="45"/>
      <c r="B105" s="298" t="s">
        <v>412</v>
      </c>
      <c r="C105" s="37"/>
      <c r="D105" s="36"/>
      <c r="E105" s="37"/>
      <c r="F105" s="37"/>
      <c r="G105" s="37"/>
      <c r="H105" s="37"/>
      <c r="I105" s="8"/>
      <c r="J105" s="45"/>
    </row>
    <row r="106" spans="1:10" ht="21" customHeight="1">
      <c r="A106" s="68"/>
      <c r="B106" s="468" t="s">
        <v>413</v>
      </c>
      <c r="C106" s="254">
        <v>2</v>
      </c>
      <c r="D106" s="5" t="s">
        <v>20</v>
      </c>
      <c r="E106" s="254">
        <v>1700</v>
      </c>
      <c r="F106" s="3">
        <f>C106*E106</f>
        <v>3400</v>
      </c>
      <c r="G106" s="254">
        <v>0</v>
      </c>
      <c r="H106" s="3">
        <f>C106*G106</f>
        <v>0</v>
      </c>
      <c r="I106" s="4">
        <f>F106+H106</f>
        <v>3400</v>
      </c>
      <c r="J106" s="297"/>
    </row>
    <row r="107" spans="1:10" ht="21" customHeight="1">
      <c r="A107" s="68"/>
      <c r="B107" s="468" t="s">
        <v>414</v>
      </c>
      <c r="C107" s="254">
        <v>1</v>
      </c>
      <c r="D107" s="5" t="s">
        <v>20</v>
      </c>
      <c r="E107" s="254">
        <v>1970</v>
      </c>
      <c r="F107" s="3">
        <f>C107*E107</f>
        <v>1970</v>
      </c>
      <c r="G107" s="254">
        <v>0</v>
      </c>
      <c r="H107" s="3">
        <f>C107*G107</f>
        <v>0</v>
      </c>
      <c r="I107" s="4">
        <f>F107+H107</f>
        <v>1970</v>
      </c>
      <c r="J107" s="297"/>
    </row>
    <row r="108" spans="1:10" ht="21" customHeight="1">
      <c r="A108" s="68"/>
      <c r="B108" s="468" t="s">
        <v>415</v>
      </c>
      <c r="C108" s="254">
        <v>4</v>
      </c>
      <c r="D108" s="5" t="s">
        <v>20</v>
      </c>
      <c r="E108" s="254">
        <v>500</v>
      </c>
      <c r="F108" s="3">
        <f>C108*E108</f>
        <v>2000</v>
      </c>
      <c r="G108" s="254">
        <v>0</v>
      </c>
      <c r="H108" s="3">
        <f>C108*G108</f>
        <v>0</v>
      </c>
      <c r="I108" s="4">
        <f>F108+H108</f>
        <v>2000</v>
      </c>
      <c r="J108" s="297"/>
    </row>
    <row r="109" spans="1:10" ht="21" customHeight="1">
      <c r="A109" s="71"/>
      <c r="B109" s="469" t="s">
        <v>416</v>
      </c>
      <c r="C109" s="556">
        <v>2</v>
      </c>
      <c r="D109" s="36" t="s">
        <v>20</v>
      </c>
      <c r="E109" s="556">
        <v>4200</v>
      </c>
      <c r="F109" s="37">
        <f>C109*E109</f>
        <v>8400</v>
      </c>
      <c r="G109" s="556">
        <v>0</v>
      </c>
      <c r="H109" s="37">
        <f>C109*G109</f>
        <v>0</v>
      </c>
      <c r="I109" s="88">
        <f>F109+H109</f>
        <v>8400</v>
      </c>
      <c r="J109" s="495"/>
    </row>
    <row r="110" spans="1:10" ht="21" customHeight="1" thickBot="1">
      <c r="A110" s="256"/>
      <c r="B110" s="52" t="s">
        <v>245</v>
      </c>
      <c r="C110" s="3"/>
      <c r="D110" s="5"/>
      <c r="E110" s="3"/>
      <c r="F110" s="3"/>
      <c r="G110" s="3"/>
      <c r="H110" s="3"/>
      <c r="I110" s="120">
        <f>SUM(I100:I109)</f>
        <v>17960</v>
      </c>
      <c r="J110" s="52"/>
    </row>
    <row r="111" spans="1:10" ht="21" customHeight="1" thickBot="1">
      <c r="A111" s="153"/>
      <c r="B111" s="43"/>
      <c r="C111" s="37"/>
      <c r="D111" s="36"/>
      <c r="E111" s="37"/>
      <c r="F111" s="37"/>
      <c r="G111" s="37"/>
      <c r="H111" s="37"/>
      <c r="I111" s="120"/>
      <c r="J111" s="43"/>
    </row>
    <row r="112" spans="1:10" ht="21" customHeight="1" thickBot="1">
      <c r="A112" s="45"/>
      <c r="B112" s="43" t="s">
        <v>14</v>
      </c>
      <c r="C112" s="37"/>
      <c r="D112" s="36"/>
      <c r="E112" s="37"/>
      <c r="F112" s="37"/>
      <c r="G112" s="37"/>
      <c r="H112" s="37"/>
      <c r="I112" s="120">
        <f>I61+I69+I75+I82+I85+I97+I110</f>
        <v>205475.41373080001</v>
      </c>
      <c r="J112" s="43"/>
    </row>
    <row r="113" spans="1:10" ht="21" customHeight="1">
      <c r="A113" s="93"/>
      <c r="B113" s="124"/>
      <c r="C113" s="121"/>
      <c r="D113" s="133"/>
      <c r="E113" s="121"/>
      <c r="F113" s="121"/>
      <c r="G113" s="121"/>
      <c r="H113" s="121"/>
      <c r="I113" s="28"/>
      <c r="J113" s="124"/>
    </row>
    <row r="114" spans="1:10" ht="21" customHeight="1">
      <c r="A114" s="110"/>
      <c r="B114" s="210"/>
      <c r="C114" s="109"/>
      <c r="D114" s="108"/>
      <c r="E114" s="109"/>
      <c r="F114" s="109"/>
      <c r="G114" s="109"/>
      <c r="H114" s="109"/>
      <c r="I114" s="88"/>
      <c r="J114" s="210"/>
    </row>
    <row r="115" spans="1:10" s="31" customFormat="1" ht="21" customHeight="1">
      <c r="A115" s="43">
        <v>3</v>
      </c>
      <c r="B115" s="9" t="s">
        <v>75</v>
      </c>
      <c r="C115" s="37"/>
      <c r="D115" s="36"/>
      <c r="E115" s="37"/>
      <c r="F115" s="37"/>
      <c r="G115" s="37"/>
      <c r="H115" s="37"/>
      <c r="I115" s="8"/>
      <c r="J115" s="43"/>
    </row>
    <row r="116" spans="1:10" s="31" customFormat="1" ht="21" customHeight="1">
      <c r="A116" s="67"/>
      <c r="B116" s="296" t="s">
        <v>31</v>
      </c>
      <c r="C116" s="3"/>
      <c r="D116" s="5"/>
      <c r="E116" s="3"/>
      <c r="F116" s="3"/>
      <c r="G116" s="3"/>
      <c r="H116" s="3"/>
      <c r="I116" s="4"/>
      <c r="J116" s="52"/>
    </row>
    <row r="117" spans="1:10" s="31" customFormat="1" ht="21" customHeight="1">
      <c r="A117" s="92"/>
      <c r="B117" s="480" t="s">
        <v>898</v>
      </c>
      <c r="C117" s="7">
        <v>15</v>
      </c>
      <c r="D117" s="6" t="s">
        <v>22</v>
      </c>
      <c r="E117" s="7">
        <v>17.29</v>
      </c>
      <c r="F117" s="7">
        <f t="shared" ref="F117:F131" si="14">C117*E117</f>
        <v>259.34999999999997</v>
      </c>
      <c r="G117" s="7">
        <v>30</v>
      </c>
      <c r="H117" s="7">
        <f>C117*G117</f>
        <v>450</v>
      </c>
      <c r="I117" s="17">
        <f>F117+H117</f>
        <v>709.34999999999991</v>
      </c>
      <c r="J117" s="470"/>
    </row>
    <row r="118" spans="1:10" s="31" customFormat="1" ht="21" customHeight="1">
      <c r="A118" s="23"/>
      <c r="B118" s="262" t="s">
        <v>899</v>
      </c>
      <c r="C118" s="3">
        <v>19</v>
      </c>
      <c r="D118" s="5" t="s">
        <v>22</v>
      </c>
      <c r="E118" s="3">
        <v>14.37</v>
      </c>
      <c r="F118" s="3">
        <f t="shared" si="14"/>
        <v>273.02999999999997</v>
      </c>
      <c r="G118" s="3">
        <v>30</v>
      </c>
      <c r="H118" s="3">
        <f>C118*G118</f>
        <v>570</v>
      </c>
      <c r="I118" s="4">
        <f>F118+H118</f>
        <v>843.03</v>
      </c>
      <c r="J118" s="52"/>
    </row>
    <row r="119" spans="1:10" s="31" customFormat="1" ht="21" customHeight="1">
      <c r="A119" s="23"/>
      <c r="B119" s="329" t="s">
        <v>168</v>
      </c>
      <c r="C119" s="3">
        <v>1</v>
      </c>
      <c r="D119" s="5" t="s">
        <v>5</v>
      </c>
      <c r="E119" s="3">
        <f>ROUND(((F117+F118)*50%),2)</f>
        <v>266.19</v>
      </c>
      <c r="F119" s="3">
        <f t="shared" si="14"/>
        <v>266.19</v>
      </c>
      <c r="G119" s="3">
        <f>ROUND((F119*30/100),2)</f>
        <v>79.86</v>
      </c>
      <c r="H119" s="3">
        <f>C119*G119</f>
        <v>79.86</v>
      </c>
      <c r="I119" s="4">
        <f>F119+H119</f>
        <v>346.05</v>
      </c>
      <c r="J119" s="52"/>
    </row>
    <row r="120" spans="1:10" s="31" customFormat="1" ht="21" customHeight="1">
      <c r="A120" s="23"/>
      <c r="B120" s="329" t="s">
        <v>169</v>
      </c>
      <c r="C120" s="3">
        <v>1</v>
      </c>
      <c r="D120" s="5" t="s">
        <v>5</v>
      </c>
      <c r="E120" s="3">
        <f>ROUND(((F117+F118)*30%),2)</f>
        <v>159.71</v>
      </c>
      <c r="F120" s="3">
        <f t="shared" si="14"/>
        <v>159.71</v>
      </c>
      <c r="G120" s="3">
        <f>ROUND((F120*30/100),2)</f>
        <v>47.91</v>
      </c>
      <c r="H120" s="3">
        <f>C120*G120</f>
        <v>47.91</v>
      </c>
      <c r="I120" s="4">
        <f>F120+H120</f>
        <v>207.62</v>
      </c>
      <c r="J120" s="52"/>
    </row>
    <row r="121" spans="1:10" s="31" customFormat="1" ht="21" customHeight="1">
      <c r="A121" s="45"/>
      <c r="B121" s="396" t="s">
        <v>170</v>
      </c>
      <c r="C121" s="37">
        <v>1</v>
      </c>
      <c r="D121" s="36" t="s">
        <v>5</v>
      </c>
      <c r="E121" s="37">
        <f>ROUND(((F117+F118)*10%),2)</f>
        <v>53.24</v>
      </c>
      <c r="F121" s="37">
        <f t="shared" si="14"/>
        <v>53.24</v>
      </c>
      <c r="G121" s="37">
        <f>ROUND((F121*30/100),2)</f>
        <v>15.97</v>
      </c>
      <c r="H121" s="37">
        <f>C121*G121</f>
        <v>15.97</v>
      </c>
      <c r="I121" s="8">
        <f>F121+H121</f>
        <v>69.210000000000008</v>
      </c>
      <c r="J121" s="43"/>
    </row>
    <row r="122" spans="1:10" s="31" customFormat="1" ht="21" customHeight="1">
      <c r="A122" s="23"/>
      <c r="B122" s="233" t="s">
        <v>24</v>
      </c>
      <c r="C122" s="3"/>
      <c r="D122" s="5"/>
      <c r="E122" s="3"/>
      <c r="F122" s="3"/>
      <c r="G122" s="3"/>
      <c r="H122" s="3"/>
      <c r="I122" s="4"/>
      <c r="J122" s="52"/>
    </row>
    <row r="123" spans="1:10" s="31" customFormat="1" ht="21" customHeight="1">
      <c r="A123" s="23"/>
      <c r="B123" s="468" t="s">
        <v>900</v>
      </c>
      <c r="C123" s="3">
        <v>5</v>
      </c>
      <c r="D123" s="5" t="s">
        <v>22</v>
      </c>
      <c r="E123" s="3">
        <v>192.76</v>
      </c>
      <c r="F123" s="3">
        <f t="shared" si="14"/>
        <v>963.8</v>
      </c>
      <c r="G123" s="3">
        <v>100</v>
      </c>
      <c r="H123" s="3">
        <f t="shared" ref="H123:H131" si="15">C123*G123</f>
        <v>500</v>
      </c>
      <c r="I123" s="4">
        <f t="shared" ref="I123:I128" si="16">F123+H123</f>
        <v>1463.8</v>
      </c>
      <c r="J123" s="52"/>
    </row>
    <row r="124" spans="1:10" s="31" customFormat="1" ht="21" customHeight="1">
      <c r="A124" s="23"/>
      <c r="B124" s="468" t="s">
        <v>901</v>
      </c>
      <c r="C124" s="3">
        <v>8</v>
      </c>
      <c r="D124" s="5" t="s">
        <v>22</v>
      </c>
      <c r="E124" s="3">
        <v>118.93</v>
      </c>
      <c r="F124" s="3">
        <f t="shared" si="14"/>
        <v>951.44</v>
      </c>
      <c r="G124" s="3">
        <v>75</v>
      </c>
      <c r="H124" s="3">
        <f t="shared" si="15"/>
        <v>600</v>
      </c>
      <c r="I124" s="4">
        <f t="shared" si="16"/>
        <v>1551.44</v>
      </c>
      <c r="J124" s="52"/>
    </row>
    <row r="125" spans="1:10" s="31" customFormat="1" ht="21" customHeight="1">
      <c r="A125" s="23"/>
      <c r="B125" s="262" t="s">
        <v>902</v>
      </c>
      <c r="C125" s="3">
        <v>13</v>
      </c>
      <c r="D125" s="5" t="s">
        <v>22</v>
      </c>
      <c r="E125" s="3">
        <v>54.91</v>
      </c>
      <c r="F125" s="3">
        <f t="shared" si="14"/>
        <v>713.82999999999993</v>
      </c>
      <c r="G125" s="3">
        <v>40</v>
      </c>
      <c r="H125" s="3">
        <f t="shared" si="15"/>
        <v>520</v>
      </c>
      <c r="I125" s="4">
        <f t="shared" si="16"/>
        <v>1233.83</v>
      </c>
      <c r="J125" s="52"/>
    </row>
    <row r="126" spans="1:10" s="31" customFormat="1" ht="21" customHeight="1">
      <c r="A126" s="23"/>
      <c r="B126" s="262" t="s">
        <v>903</v>
      </c>
      <c r="C126" s="3">
        <v>15</v>
      </c>
      <c r="D126" s="5" t="s">
        <v>22</v>
      </c>
      <c r="E126" s="3">
        <v>15.89</v>
      </c>
      <c r="F126" s="3">
        <f t="shared" si="14"/>
        <v>238.35000000000002</v>
      </c>
      <c r="G126" s="3">
        <v>30</v>
      </c>
      <c r="H126" s="3">
        <f t="shared" si="15"/>
        <v>450</v>
      </c>
      <c r="I126" s="4">
        <f t="shared" si="16"/>
        <v>688.35</v>
      </c>
      <c r="J126" s="52"/>
    </row>
    <row r="127" spans="1:10" s="31" customFormat="1" ht="21" customHeight="1">
      <c r="A127" s="23"/>
      <c r="B127" s="262" t="s">
        <v>904</v>
      </c>
      <c r="C127" s="3">
        <v>4</v>
      </c>
      <c r="D127" s="5" t="s">
        <v>20</v>
      </c>
      <c r="E127" s="3">
        <v>350</v>
      </c>
      <c r="F127" s="3">
        <f t="shared" si="14"/>
        <v>1400</v>
      </c>
      <c r="G127" s="3">
        <v>400</v>
      </c>
      <c r="H127" s="3">
        <f t="shared" si="15"/>
        <v>1600</v>
      </c>
      <c r="I127" s="4">
        <f t="shared" si="16"/>
        <v>3000</v>
      </c>
      <c r="J127" s="52"/>
    </row>
    <row r="128" spans="1:10" s="31" customFormat="1" ht="21" customHeight="1">
      <c r="A128" s="23"/>
      <c r="B128" s="262" t="s">
        <v>905</v>
      </c>
      <c r="C128" s="3">
        <v>2</v>
      </c>
      <c r="D128" s="5" t="s">
        <v>20</v>
      </c>
      <c r="E128" s="3">
        <v>540</v>
      </c>
      <c r="F128" s="3">
        <f t="shared" si="14"/>
        <v>1080</v>
      </c>
      <c r="G128" s="3">
        <v>300</v>
      </c>
      <c r="H128" s="3">
        <f t="shared" si="15"/>
        <v>600</v>
      </c>
      <c r="I128" s="4">
        <f t="shared" si="16"/>
        <v>1680</v>
      </c>
      <c r="J128" s="52"/>
    </row>
    <row r="129" spans="1:10" s="31" customFormat="1" ht="21" customHeight="1">
      <c r="A129" s="23"/>
      <c r="B129" s="329" t="s">
        <v>168</v>
      </c>
      <c r="C129" s="3">
        <v>1</v>
      </c>
      <c r="D129" s="5" t="s">
        <v>5</v>
      </c>
      <c r="E129" s="3">
        <f>ROUND(((F123+F124+F125+F126)*40%),2)</f>
        <v>1146.97</v>
      </c>
      <c r="F129" s="3">
        <f t="shared" si="14"/>
        <v>1146.97</v>
      </c>
      <c r="G129" s="3">
        <f>ROUND((F129*30/100),2)</f>
        <v>344.09</v>
      </c>
      <c r="H129" s="3">
        <f t="shared" si="15"/>
        <v>344.09</v>
      </c>
      <c r="I129" s="4">
        <f>F129+H129</f>
        <v>1491.06</v>
      </c>
      <c r="J129" s="52"/>
    </row>
    <row r="130" spans="1:10" s="31" customFormat="1" ht="21" customHeight="1">
      <c r="A130" s="23"/>
      <c r="B130" s="329" t="s">
        <v>169</v>
      </c>
      <c r="C130" s="3">
        <v>1</v>
      </c>
      <c r="D130" s="5" t="s">
        <v>5</v>
      </c>
      <c r="E130" s="3">
        <f>ROUND(((F123+F124+F125+F126)*30%),2)</f>
        <v>860.23</v>
      </c>
      <c r="F130" s="3">
        <f t="shared" si="14"/>
        <v>860.23</v>
      </c>
      <c r="G130" s="3">
        <f>ROUND((F130*30/100),2)</f>
        <v>258.07</v>
      </c>
      <c r="H130" s="3">
        <f t="shared" si="15"/>
        <v>258.07</v>
      </c>
      <c r="I130" s="4">
        <f>F130+H130</f>
        <v>1118.3</v>
      </c>
      <c r="J130" s="52"/>
    </row>
    <row r="131" spans="1:10" s="31" customFormat="1" ht="21" customHeight="1">
      <c r="A131" s="23"/>
      <c r="B131" s="329" t="s">
        <v>170</v>
      </c>
      <c r="C131" s="3">
        <v>1</v>
      </c>
      <c r="D131" s="5" t="s">
        <v>5</v>
      </c>
      <c r="E131" s="3">
        <f>ROUND(((F123+F124+F125+F126)*10%),2)</f>
        <v>286.74</v>
      </c>
      <c r="F131" s="3">
        <f t="shared" si="14"/>
        <v>286.74</v>
      </c>
      <c r="G131" s="3">
        <f>ROUND((F131*30/100),2)</f>
        <v>86.02</v>
      </c>
      <c r="H131" s="3">
        <f t="shared" si="15"/>
        <v>86.02</v>
      </c>
      <c r="I131" s="88">
        <f>F131+H131</f>
        <v>372.76</v>
      </c>
      <c r="J131" s="52"/>
    </row>
    <row r="132" spans="1:10" s="31" customFormat="1" ht="21" customHeight="1" thickBot="1">
      <c r="A132" s="45"/>
      <c r="B132" s="43" t="s">
        <v>76</v>
      </c>
      <c r="C132" s="37"/>
      <c r="D132" s="36"/>
      <c r="E132" s="37"/>
      <c r="F132" s="37"/>
      <c r="G132" s="37"/>
      <c r="H132" s="37"/>
      <c r="I132" s="120">
        <f>SUM(I117:I131)</f>
        <v>14774.8</v>
      </c>
      <c r="J132" s="43"/>
    </row>
    <row r="133" spans="1:10" s="31" customFormat="1" ht="21" customHeight="1">
      <c r="A133" s="93"/>
      <c r="B133" s="124"/>
      <c r="C133" s="121"/>
      <c r="D133" s="133"/>
      <c r="E133" s="121"/>
      <c r="F133" s="121"/>
      <c r="G133" s="121"/>
      <c r="H133" s="121"/>
      <c r="I133" s="28"/>
      <c r="J133" s="124"/>
    </row>
    <row r="134" spans="1:10" s="31" customFormat="1" ht="21" customHeight="1">
      <c r="A134" s="23"/>
      <c r="B134" s="52"/>
      <c r="C134" s="3"/>
      <c r="D134" s="5"/>
      <c r="E134" s="3"/>
      <c r="F134" s="3"/>
      <c r="G134" s="3"/>
      <c r="H134" s="3"/>
      <c r="I134" s="4"/>
      <c r="J134" s="52"/>
    </row>
    <row r="135" spans="1:10" s="31" customFormat="1" ht="21" customHeight="1">
      <c r="A135" s="110"/>
      <c r="B135" s="210"/>
      <c r="C135" s="109"/>
      <c r="D135" s="108"/>
      <c r="E135" s="109"/>
      <c r="F135" s="109"/>
      <c r="G135" s="109"/>
      <c r="H135" s="109"/>
      <c r="I135" s="88"/>
      <c r="J135" s="210"/>
    </row>
    <row r="136" spans="1:10" s="31" customFormat="1" ht="21" customHeight="1">
      <c r="A136" s="43">
        <v>4</v>
      </c>
      <c r="B136" s="9" t="s">
        <v>72</v>
      </c>
      <c r="C136" s="37"/>
      <c r="D136" s="36"/>
      <c r="E136" s="37"/>
      <c r="F136" s="37"/>
      <c r="G136" s="37"/>
      <c r="H136" s="37"/>
      <c r="I136" s="8"/>
      <c r="J136" s="43"/>
    </row>
    <row r="137" spans="1:10" s="31" customFormat="1" ht="21" customHeight="1">
      <c r="A137" s="23"/>
      <c r="B137" s="94" t="s">
        <v>25</v>
      </c>
      <c r="C137" s="5">
        <v>1</v>
      </c>
      <c r="D137" s="5" t="s">
        <v>20</v>
      </c>
      <c r="E137" s="3">
        <v>3500</v>
      </c>
      <c r="F137" s="3">
        <f t="shared" ref="F137:F148" si="17">C137*E137</f>
        <v>3500</v>
      </c>
      <c r="G137" s="3">
        <v>500</v>
      </c>
      <c r="H137" s="3">
        <f t="shared" ref="H137:H148" si="18">C137*G137</f>
        <v>500</v>
      </c>
      <c r="I137" s="4">
        <f t="shared" ref="I137:I148" si="19">F137+H137</f>
        <v>4000</v>
      </c>
      <c r="J137" s="52"/>
    </row>
    <row r="138" spans="1:10" s="31" customFormat="1" ht="21" customHeight="1">
      <c r="A138" s="23"/>
      <c r="B138" s="94" t="s">
        <v>276</v>
      </c>
      <c r="C138" s="5">
        <v>1</v>
      </c>
      <c r="D138" s="5" t="s">
        <v>20</v>
      </c>
      <c r="E138" s="3">
        <v>800</v>
      </c>
      <c r="F138" s="3">
        <f t="shared" si="17"/>
        <v>800</v>
      </c>
      <c r="G138" s="3">
        <v>100</v>
      </c>
      <c r="H138" s="3">
        <f t="shared" si="18"/>
        <v>100</v>
      </c>
      <c r="I138" s="4">
        <f t="shared" si="19"/>
        <v>900</v>
      </c>
      <c r="J138" s="52"/>
    </row>
    <row r="139" spans="1:10" s="31" customFormat="1" ht="21" customHeight="1">
      <c r="A139" s="45"/>
      <c r="B139" s="263" t="s">
        <v>242</v>
      </c>
      <c r="C139" s="36">
        <v>4</v>
      </c>
      <c r="D139" s="36" t="s">
        <v>20</v>
      </c>
      <c r="E139" s="37">
        <v>729</v>
      </c>
      <c r="F139" s="37">
        <f t="shared" si="17"/>
        <v>2916</v>
      </c>
      <c r="G139" s="37">
        <v>115</v>
      </c>
      <c r="H139" s="37">
        <f t="shared" si="18"/>
        <v>460</v>
      </c>
      <c r="I139" s="8">
        <f t="shared" si="19"/>
        <v>3376</v>
      </c>
      <c r="J139" s="43"/>
    </row>
    <row r="140" spans="1:10" s="31" customFormat="1" ht="21" customHeight="1">
      <c r="A140" s="23"/>
      <c r="B140" s="94" t="s">
        <v>243</v>
      </c>
      <c r="C140" s="5">
        <v>1</v>
      </c>
      <c r="D140" s="5" t="s">
        <v>20</v>
      </c>
      <c r="E140" s="3">
        <v>830</v>
      </c>
      <c r="F140" s="3">
        <f t="shared" si="17"/>
        <v>830</v>
      </c>
      <c r="G140" s="3">
        <v>115</v>
      </c>
      <c r="H140" s="3">
        <f t="shared" si="18"/>
        <v>115</v>
      </c>
      <c r="I140" s="4">
        <f t="shared" si="19"/>
        <v>945</v>
      </c>
      <c r="J140" s="52"/>
    </row>
    <row r="141" spans="1:10" s="31" customFormat="1" ht="21" customHeight="1">
      <c r="A141" s="92"/>
      <c r="B141" s="172" t="s">
        <v>202</v>
      </c>
      <c r="C141" s="6">
        <v>1</v>
      </c>
      <c r="D141" s="6" t="s">
        <v>20</v>
      </c>
      <c r="E141" s="7">
        <v>1000</v>
      </c>
      <c r="F141" s="7">
        <f t="shared" si="17"/>
        <v>1000</v>
      </c>
      <c r="G141" s="7">
        <v>115</v>
      </c>
      <c r="H141" s="7">
        <f t="shared" si="18"/>
        <v>115</v>
      </c>
      <c r="I141" s="17">
        <f t="shared" si="19"/>
        <v>1115</v>
      </c>
      <c r="J141" s="470"/>
    </row>
    <row r="142" spans="1:10" s="31" customFormat="1" ht="21" customHeight="1">
      <c r="A142" s="23"/>
      <c r="B142" s="94" t="s">
        <v>26</v>
      </c>
      <c r="C142" s="5">
        <v>5</v>
      </c>
      <c r="D142" s="5" t="s">
        <v>20</v>
      </c>
      <c r="E142" s="3">
        <v>57</v>
      </c>
      <c r="F142" s="3">
        <f t="shared" si="17"/>
        <v>285</v>
      </c>
      <c r="G142" s="3">
        <v>80</v>
      </c>
      <c r="H142" s="3">
        <f t="shared" si="18"/>
        <v>400</v>
      </c>
      <c r="I142" s="4">
        <f t="shared" si="19"/>
        <v>685</v>
      </c>
      <c r="J142" s="52"/>
    </row>
    <row r="143" spans="1:10" s="31" customFormat="1" ht="21" customHeight="1">
      <c r="A143" s="23"/>
      <c r="B143" s="94" t="s">
        <v>27</v>
      </c>
      <c r="C143" s="5">
        <v>2</v>
      </c>
      <c r="D143" s="5" t="s">
        <v>20</v>
      </c>
      <c r="E143" s="3">
        <v>438</v>
      </c>
      <c r="F143" s="3">
        <f t="shared" si="17"/>
        <v>876</v>
      </c>
      <c r="G143" s="3">
        <v>115</v>
      </c>
      <c r="H143" s="3">
        <f t="shared" si="18"/>
        <v>230</v>
      </c>
      <c r="I143" s="4">
        <f t="shared" si="19"/>
        <v>1106</v>
      </c>
      <c r="J143" s="52"/>
    </row>
    <row r="144" spans="1:10" s="31" customFormat="1" ht="21" customHeight="1">
      <c r="A144" s="23"/>
      <c r="B144" s="262" t="s">
        <v>774</v>
      </c>
      <c r="C144" s="5">
        <v>32</v>
      </c>
      <c r="D144" s="5" t="s">
        <v>22</v>
      </c>
      <c r="E144" s="3">
        <v>11.98</v>
      </c>
      <c r="F144" s="3">
        <f t="shared" si="17"/>
        <v>383.36</v>
      </c>
      <c r="G144" s="3">
        <v>20</v>
      </c>
      <c r="H144" s="3">
        <f t="shared" si="18"/>
        <v>640</v>
      </c>
      <c r="I144" s="4">
        <f t="shared" si="19"/>
        <v>1023.36</v>
      </c>
      <c r="J144" s="52"/>
    </row>
    <row r="145" spans="1:10" s="31" customFormat="1" ht="21" customHeight="1">
      <c r="A145" s="93"/>
      <c r="B145" s="69" t="s">
        <v>144</v>
      </c>
      <c r="C145" s="36">
        <v>1</v>
      </c>
      <c r="D145" s="36" t="s">
        <v>5</v>
      </c>
      <c r="E145" s="37">
        <f>ROUND(((F144)*15%),2)</f>
        <v>57.5</v>
      </c>
      <c r="F145" s="37">
        <f t="shared" si="17"/>
        <v>57.5</v>
      </c>
      <c r="G145" s="121">
        <v>0</v>
      </c>
      <c r="H145" s="37">
        <f t="shared" si="18"/>
        <v>0</v>
      </c>
      <c r="I145" s="8">
        <f t="shared" si="19"/>
        <v>57.5</v>
      </c>
      <c r="J145" s="124"/>
    </row>
    <row r="146" spans="1:10" s="31" customFormat="1" ht="21" customHeight="1">
      <c r="A146" s="92"/>
      <c r="B146" s="24" t="s">
        <v>173</v>
      </c>
      <c r="C146" s="5">
        <v>83</v>
      </c>
      <c r="D146" s="5" t="s">
        <v>22</v>
      </c>
      <c r="E146" s="7">
        <v>9.1199999999999992</v>
      </c>
      <c r="F146" s="3">
        <f t="shared" si="17"/>
        <v>756.95999999999992</v>
      </c>
      <c r="G146" s="7">
        <v>7</v>
      </c>
      <c r="H146" s="3">
        <f t="shared" si="18"/>
        <v>581</v>
      </c>
      <c r="I146" s="4">
        <f t="shared" si="19"/>
        <v>1337.96</v>
      </c>
      <c r="J146" s="470"/>
    </row>
    <row r="147" spans="1:10" s="31" customFormat="1" ht="21" customHeight="1">
      <c r="A147" s="92"/>
      <c r="B147" s="24" t="s">
        <v>194</v>
      </c>
      <c r="C147" s="5">
        <v>28</v>
      </c>
      <c r="D147" s="5" t="s">
        <v>22</v>
      </c>
      <c r="E147" s="7">
        <v>6.16</v>
      </c>
      <c r="F147" s="3">
        <f t="shared" si="17"/>
        <v>172.48000000000002</v>
      </c>
      <c r="G147" s="7">
        <v>5</v>
      </c>
      <c r="H147" s="3">
        <f t="shared" si="18"/>
        <v>140</v>
      </c>
      <c r="I147" s="4">
        <f t="shared" si="19"/>
        <v>312.48</v>
      </c>
      <c r="J147" s="470"/>
    </row>
    <row r="148" spans="1:10" s="31" customFormat="1" ht="21" customHeight="1">
      <c r="A148" s="23"/>
      <c r="B148" s="24" t="s">
        <v>144</v>
      </c>
      <c r="C148" s="5">
        <v>1</v>
      </c>
      <c r="D148" s="5" t="s">
        <v>5</v>
      </c>
      <c r="E148" s="3">
        <f>ROUND(((F146+F147)*5%),2)</f>
        <v>46.47</v>
      </c>
      <c r="F148" s="3">
        <f t="shared" si="17"/>
        <v>46.47</v>
      </c>
      <c r="G148" s="3">
        <v>0</v>
      </c>
      <c r="H148" s="3">
        <f t="shared" si="18"/>
        <v>0</v>
      </c>
      <c r="I148" s="88">
        <f t="shared" si="19"/>
        <v>46.47</v>
      </c>
      <c r="J148" s="299"/>
    </row>
    <row r="149" spans="1:10" s="31" customFormat="1" ht="21" customHeight="1" thickBot="1">
      <c r="A149" s="23"/>
      <c r="B149" s="52" t="s">
        <v>77</v>
      </c>
      <c r="C149" s="3"/>
      <c r="D149" s="5"/>
      <c r="E149" s="3"/>
      <c r="F149" s="3"/>
      <c r="G149" s="3"/>
      <c r="H149" s="3"/>
      <c r="I149" s="120">
        <f>SUM(I137:I148)</f>
        <v>14904.769999999999</v>
      </c>
      <c r="J149" s="52"/>
    </row>
    <row r="150" spans="1:10" s="31" customFormat="1" ht="21" customHeight="1">
      <c r="A150" s="23"/>
      <c r="B150" s="24"/>
      <c r="C150" s="5"/>
      <c r="D150" s="5"/>
      <c r="E150" s="3"/>
      <c r="F150" s="3"/>
      <c r="G150" s="3"/>
      <c r="H150" s="3"/>
      <c r="I150" s="8"/>
      <c r="J150" s="299"/>
    </row>
    <row r="151" spans="1:10" s="31" customFormat="1" ht="21" customHeight="1">
      <c r="A151" s="23"/>
      <c r="B151" s="24"/>
      <c r="C151" s="5"/>
      <c r="D151" s="5"/>
      <c r="E151" s="3"/>
      <c r="F151" s="3"/>
      <c r="G151" s="3"/>
      <c r="H151" s="3"/>
      <c r="I151" s="8"/>
      <c r="J151" s="299"/>
    </row>
    <row r="152" spans="1:10" s="31" customFormat="1" ht="21" customHeight="1">
      <c r="A152" s="23"/>
      <c r="B152" s="24"/>
      <c r="C152" s="5"/>
      <c r="D152" s="5"/>
      <c r="E152" s="3"/>
      <c r="F152" s="3"/>
      <c r="G152" s="3"/>
      <c r="H152" s="3"/>
      <c r="I152" s="8"/>
      <c r="J152" s="299"/>
    </row>
    <row r="153" spans="1:10" s="31" customFormat="1" ht="21" customHeight="1">
      <c r="A153" s="23"/>
      <c r="B153" s="24"/>
      <c r="C153" s="5"/>
      <c r="D153" s="5"/>
      <c r="E153" s="3"/>
      <c r="F153" s="3"/>
      <c r="G153" s="3"/>
      <c r="H153" s="3"/>
      <c r="I153" s="8"/>
      <c r="J153" s="299"/>
    </row>
    <row r="154" spans="1:10" s="31" customFormat="1" ht="21" customHeight="1">
      <c r="A154" s="23"/>
      <c r="B154" s="24"/>
      <c r="C154" s="5"/>
      <c r="D154" s="5"/>
      <c r="E154" s="3"/>
      <c r="F154" s="3"/>
      <c r="G154" s="3"/>
      <c r="H154" s="3"/>
      <c r="I154" s="4"/>
      <c r="J154" s="299"/>
    </row>
    <row r="155" spans="1:10" s="31" customFormat="1" ht="21" customHeight="1">
      <c r="A155" s="23"/>
      <c r="B155" s="24"/>
      <c r="C155" s="5"/>
      <c r="D155" s="5"/>
      <c r="E155" s="3"/>
      <c r="F155" s="3"/>
      <c r="G155" s="3"/>
      <c r="H155" s="3"/>
      <c r="I155" s="4"/>
      <c r="J155" s="299"/>
    </row>
    <row r="156" spans="1:10" s="31" customFormat="1" ht="21" customHeight="1">
      <c r="A156" s="110"/>
      <c r="B156" s="119"/>
      <c r="C156" s="108"/>
      <c r="D156" s="108"/>
      <c r="E156" s="109"/>
      <c r="F156" s="109"/>
      <c r="G156" s="109"/>
      <c r="H156" s="109"/>
      <c r="I156" s="88"/>
      <c r="J156" s="300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38" orientation="landscape" useFirstPageNumber="1" r:id="rId1"/>
  <headerFooter alignWithMargins="0">
    <oddHeader xml:space="preserve">&amp;R&amp;"TH SarabunPSK,Regular"&amp;12แบบ ปร.4 แผ่นที่ &amp;P/58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1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5.375" style="18" customWidth="1"/>
    <col min="3" max="3" width="9.75" style="18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8.75" style="26" customWidth="1"/>
    <col min="10" max="10" width="11.125" style="18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'[4]รวม '!A2</f>
        <v>กลุ่มงาน/งาน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21" customHeight="1">
      <c r="A3" s="141" t="str">
        <f>'[4]รวม '!A3</f>
        <v>ชื่อโครงการ/งานก่อสร้าง    ก่อสร้างอาคารสำนักงานและส่วนประกอบอื่นๆ</v>
      </c>
      <c r="B3" s="132"/>
      <c r="C3" s="132"/>
      <c r="D3" s="141"/>
      <c r="E3" s="132"/>
      <c r="F3" s="132"/>
      <c r="G3" s="132"/>
      <c r="H3" s="132"/>
      <c r="I3" s="132"/>
      <c r="J3" s="132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132"/>
      <c r="D4" s="32"/>
      <c r="E4" s="144"/>
      <c r="F4" s="141" t="s">
        <v>282</v>
      </c>
      <c r="G4" s="749" t="str">
        <f>ปร.6!E4</f>
        <v>P2/2567</v>
      </c>
      <c r="H4" s="749"/>
      <c r="I4" s="132"/>
      <c r="J4" s="132"/>
    </row>
    <row r="5" spans="1:10" ht="21" customHeight="1">
      <c r="A5" s="141" t="str">
        <f>'[4]รวม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0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132"/>
      <c r="D6" s="32"/>
      <c r="E6" s="144"/>
      <c r="F6" s="141" t="s">
        <v>283</v>
      </c>
      <c r="G6" s="141" t="str">
        <f>ปร.6!E7</f>
        <v>...............  เดือน  ........................  พ.ศ.  .....................</v>
      </c>
      <c r="H6" s="141"/>
      <c r="I6" s="132"/>
      <c r="J6" s="132"/>
    </row>
    <row r="7" spans="1:10" ht="21" customHeight="1">
      <c r="A7" s="38"/>
      <c r="B7" s="10"/>
      <c r="C7" s="1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47" t="s">
        <v>49</v>
      </c>
      <c r="B8" s="747" t="s">
        <v>0</v>
      </c>
      <c r="C8" s="747" t="s">
        <v>1</v>
      </c>
      <c r="D8" s="747" t="s">
        <v>2</v>
      </c>
      <c r="E8" s="745" t="s">
        <v>3</v>
      </c>
      <c r="F8" s="746"/>
      <c r="G8" s="745" t="s">
        <v>4</v>
      </c>
      <c r="H8" s="746"/>
      <c r="I8" s="140" t="s">
        <v>5</v>
      </c>
      <c r="J8" s="747" t="s">
        <v>7</v>
      </c>
    </row>
    <row r="9" spans="1:10" ht="21" customHeight="1">
      <c r="A9" s="748"/>
      <c r="B9" s="748"/>
      <c r="C9" s="748"/>
      <c r="D9" s="748"/>
      <c r="E9" s="140" t="s">
        <v>278</v>
      </c>
      <c r="F9" s="151" t="s">
        <v>279</v>
      </c>
      <c r="G9" s="140" t="s">
        <v>278</v>
      </c>
      <c r="H9" s="151" t="s">
        <v>279</v>
      </c>
      <c r="I9" s="142" t="s">
        <v>154</v>
      </c>
      <c r="J9" s="748"/>
    </row>
    <row r="10" spans="1:10" ht="21" customHeight="1">
      <c r="A10" s="228"/>
      <c r="B10" s="39" t="s">
        <v>361</v>
      </c>
      <c r="C10" s="2"/>
      <c r="D10" s="2"/>
      <c r="E10" s="2"/>
      <c r="F10" s="2"/>
      <c r="G10" s="2"/>
      <c r="H10" s="2"/>
      <c r="I10" s="2"/>
      <c r="J10" s="2"/>
    </row>
    <row r="11" spans="1:10" ht="21" customHeight="1">
      <c r="A11" s="227"/>
      <c r="B11" s="43" t="s">
        <v>764</v>
      </c>
      <c r="C11" s="32"/>
      <c r="D11" s="27"/>
      <c r="E11" s="33"/>
      <c r="F11" s="34"/>
      <c r="G11" s="32"/>
      <c r="H11" s="23"/>
      <c r="I11" s="35"/>
      <c r="J11" s="23"/>
    </row>
    <row r="12" spans="1:10" ht="21" customHeight="1">
      <c r="A12" s="227">
        <v>1</v>
      </c>
      <c r="B12" s="22" t="s">
        <v>8</v>
      </c>
      <c r="C12" s="32"/>
      <c r="D12" s="27"/>
      <c r="E12" s="33"/>
      <c r="F12" s="34"/>
      <c r="G12" s="32"/>
      <c r="H12" s="23"/>
      <c r="I12" s="35"/>
      <c r="J12" s="23"/>
    </row>
    <row r="13" spans="1:10" ht="21" customHeight="1">
      <c r="A13" s="255">
        <v>1.1000000000000001</v>
      </c>
      <c r="B13" s="91" t="s">
        <v>66</v>
      </c>
      <c r="C13" s="283"/>
      <c r="D13" s="5"/>
      <c r="E13" s="3"/>
      <c r="F13" s="3"/>
      <c r="G13" s="3"/>
      <c r="H13" s="3"/>
      <c r="I13" s="4"/>
      <c r="J13" s="23"/>
    </row>
    <row r="14" spans="1:10" ht="21" customHeight="1">
      <c r="A14" s="256"/>
      <c r="B14" s="262" t="s">
        <v>62</v>
      </c>
      <c r="C14" s="3">
        <v>11.47</v>
      </c>
      <c r="D14" s="5" t="s">
        <v>15</v>
      </c>
      <c r="E14" s="3">
        <v>0</v>
      </c>
      <c r="F14" s="3">
        <f>C14*E14</f>
        <v>0</v>
      </c>
      <c r="G14" s="3">
        <v>112</v>
      </c>
      <c r="H14" s="3">
        <f>C14*G14</f>
        <v>1284.6400000000001</v>
      </c>
      <c r="I14" s="4">
        <f>F14+H14</f>
        <v>1284.6400000000001</v>
      </c>
      <c r="J14" s="23"/>
    </row>
    <row r="15" spans="1:10" ht="21" customHeight="1">
      <c r="A15" s="454"/>
      <c r="B15" s="94" t="s">
        <v>982</v>
      </c>
      <c r="C15" s="3">
        <v>6</v>
      </c>
      <c r="D15" s="5" t="s">
        <v>16</v>
      </c>
      <c r="E15" s="3">
        <v>3440</v>
      </c>
      <c r="F15" s="3">
        <f>C15*E15</f>
        <v>20640</v>
      </c>
      <c r="G15" s="3">
        <v>544</v>
      </c>
      <c r="H15" s="3">
        <f t="shared" ref="H15:H16" si="0">C15*G15</f>
        <v>3264</v>
      </c>
      <c r="I15" s="4">
        <f>F15+H15</f>
        <v>23904</v>
      </c>
      <c r="J15" s="43"/>
    </row>
    <row r="16" spans="1:10" ht="21" customHeight="1">
      <c r="A16" s="454"/>
      <c r="B16" s="94" t="s">
        <v>453</v>
      </c>
      <c r="C16" s="3">
        <v>6</v>
      </c>
      <c r="D16" s="5" t="s">
        <v>16</v>
      </c>
      <c r="E16" s="3">
        <v>0</v>
      </c>
      <c r="F16" s="3">
        <v>0</v>
      </c>
      <c r="G16" s="3">
        <v>200</v>
      </c>
      <c r="H16" s="3">
        <f t="shared" si="0"/>
        <v>1200</v>
      </c>
      <c r="I16" s="4">
        <f>F16+H16</f>
        <v>1200</v>
      </c>
      <c r="J16" s="52"/>
    </row>
    <row r="17" spans="1:10" ht="21" customHeight="1">
      <c r="A17" s="256"/>
      <c r="B17" s="262" t="s">
        <v>28</v>
      </c>
      <c r="C17" s="3">
        <v>0.73</v>
      </c>
      <c r="D17" s="5" t="s">
        <v>15</v>
      </c>
      <c r="E17" s="3">
        <v>543.62</v>
      </c>
      <c r="F17" s="3">
        <f>C17*E17</f>
        <v>396.8426</v>
      </c>
      <c r="G17" s="3">
        <v>112</v>
      </c>
      <c r="H17" s="3">
        <f>C17*G17</f>
        <v>81.759999999999991</v>
      </c>
      <c r="I17" s="4">
        <f>F17+H17</f>
        <v>478.6026</v>
      </c>
      <c r="J17" s="23"/>
    </row>
    <row r="18" spans="1:10" ht="21" customHeight="1">
      <c r="A18" s="256"/>
      <c r="B18" s="262" t="s">
        <v>362</v>
      </c>
      <c r="C18" s="3">
        <v>0.35</v>
      </c>
      <c r="D18" s="5" t="s">
        <v>15</v>
      </c>
      <c r="E18" s="3">
        <v>1484</v>
      </c>
      <c r="F18" s="3">
        <f>C18*E18</f>
        <v>519.4</v>
      </c>
      <c r="G18" s="3">
        <v>426</v>
      </c>
      <c r="H18" s="3">
        <f>C18*G18</f>
        <v>149.1</v>
      </c>
      <c r="I18" s="4">
        <f>F18+H18</f>
        <v>668.5</v>
      </c>
      <c r="J18" s="23"/>
    </row>
    <row r="19" spans="1:10" ht="21" customHeight="1">
      <c r="A19" s="256"/>
      <c r="B19" s="94" t="s">
        <v>133</v>
      </c>
      <c r="C19" s="3">
        <v>3.47</v>
      </c>
      <c r="D19" s="5" t="s">
        <v>15</v>
      </c>
      <c r="E19" s="3">
        <v>2149.5300000000002</v>
      </c>
      <c r="F19" s="3">
        <f>C19*E19</f>
        <v>7458.8691000000008</v>
      </c>
      <c r="G19" s="3">
        <v>419</v>
      </c>
      <c r="H19" s="3">
        <f>C19*G19</f>
        <v>1453.93</v>
      </c>
      <c r="I19" s="4">
        <f>+F19+H19</f>
        <v>8912.7991000000002</v>
      </c>
      <c r="J19" s="23"/>
    </row>
    <row r="20" spans="1:10" ht="21" customHeight="1">
      <c r="A20" s="256"/>
      <c r="B20" s="262" t="s">
        <v>134</v>
      </c>
      <c r="C20" s="3">
        <v>14.43</v>
      </c>
      <c r="D20" s="5" t="s">
        <v>17</v>
      </c>
      <c r="E20" s="3">
        <v>479</v>
      </c>
      <c r="F20" s="3">
        <f>C20*E20</f>
        <v>6911.97</v>
      </c>
      <c r="G20" s="3">
        <v>139</v>
      </c>
      <c r="H20" s="3">
        <f>C20*G20</f>
        <v>2005.77</v>
      </c>
      <c r="I20" s="4">
        <f>+F20+H20</f>
        <v>8917.74</v>
      </c>
      <c r="J20" s="23"/>
    </row>
    <row r="21" spans="1:10" ht="21" customHeight="1">
      <c r="A21" s="256"/>
      <c r="B21" s="262" t="s">
        <v>132</v>
      </c>
      <c r="C21" s="3"/>
      <c r="D21" s="5"/>
      <c r="E21" s="564"/>
      <c r="F21" s="3"/>
      <c r="G21" s="3"/>
      <c r="H21" s="3"/>
      <c r="I21" s="4"/>
      <c r="J21" s="23"/>
    </row>
    <row r="22" spans="1:10" ht="21" customHeight="1">
      <c r="A22" s="256"/>
      <c r="B22" s="23" t="s">
        <v>191</v>
      </c>
      <c r="C22" s="3">
        <v>34.6</v>
      </c>
      <c r="D22" s="5" t="s">
        <v>19</v>
      </c>
      <c r="E22" s="3">
        <v>24.5</v>
      </c>
      <c r="F22" s="3">
        <f t="shared" ref="F22:F27" si="1">C22*E22</f>
        <v>847.7</v>
      </c>
      <c r="G22" s="3">
        <v>4.4000000000000004</v>
      </c>
      <c r="H22" s="3">
        <f t="shared" ref="H22:H27" si="2">C22*G22</f>
        <v>152.24</v>
      </c>
      <c r="I22" s="4">
        <f>+F22+H22</f>
        <v>999.94</v>
      </c>
      <c r="J22" s="23"/>
    </row>
    <row r="23" spans="1:10" ht="21" customHeight="1">
      <c r="A23" s="256"/>
      <c r="B23" s="23" t="s">
        <v>682</v>
      </c>
      <c r="C23" s="3">
        <v>172.77</v>
      </c>
      <c r="D23" s="5" t="s">
        <v>19</v>
      </c>
      <c r="E23" s="3">
        <v>23.52</v>
      </c>
      <c r="F23" s="3">
        <f t="shared" si="1"/>
        <v>4063.5504000000001</v>
      </c>
      <c r="G23" s="3">
        <v>3.6</v>
      </c>
      <c r="H23" s="3">
        <f t="shared" si="2"/>
        <v>621.97200000000009</v>
      </c>
      <c r="I23" s="4">
        <f>+F23+H23</f>
        <v>4685.5223999999998</v>
      </c>
      <c r="J23" s="23"/>
    </row>
    <row r="24" spans="1:10" ht="21" customHeight="1">
      <c r="A24" s="257"/>
      <c r="B24" s="468" t="s">
        <v>39</v>
      </c>
      <c r="C24" s="3">
        <v>4.87</v>
      </c>
      <c r="D24" s="5" t="s">
        <v>19</v>
      </c>
      <c r="E24" s="3">
        <v>39.72</v>
      </c>
      <c r="F24" s="3">
        <f t="shared" si="1"/>
        <v>193.43639999999999</v>
      </c>
      <c r="G24" s="3">
        <v>0</v>
      </c>
      <c r="H24" s="3">
        <f t="shared" si="2"/>
        <v>0</v>
      </c>
      <c r="I24" s="4">
        <f>+F24+H24</f>
        <v>193.43639999999999</v>
      </c>
      <c r="J24" s="23"/>
    </row>
    <row r="25" spans="1:10" ht="21" customHeight="1">
      <c r="A25" s="257"/>
      <c r="B25" s="468" t="s">
        <v>40</v>
      </c>
      <c r="C25" s="3">
        <v>4.33</v>
      </c>
      <c r="D25" s="5" t="s">
        <v>19</v>
      </c>
      <c r="E25" s="3">
        <v>56.07</v>
      </c>
      <c r="F25" s="3">
        <f t="shared" si="1"/>
        <v>242.78310000000002</v>
      </c>
      <c r="G25" s="3">
        <v>0</v>
      </c>
      <c r="H25" s="3">
        <f t="shared" si="2"/>
        <v>0</v>
      </c>
      <c r="I25" s="4">
        <f>+F25+H25</f>
        <v>242.78310000000002</v>
      </c>
      <c r="J25" s="23"/>
    </row>
    <row r="26" spans="1:10" ht="21" customHeight="1">
      <c r="A26" s="42"/>
      <c r="B26" s="69" t="s">
        <v>363</v>
      </c>
      <c r="C26" s="37">
        <v>3.9</v>
      </c>
      <c r="D26" s="36" t="s">
        <v>22</v>
      </c>
      <c r="E26" s="37">
        <v>245</v>
      </c>
      <c r="F26" s="37">
        <f t="shared" si="1"/>
        <v>955.5</v>
      </c>
      <c r="G26" s="37">
        <v>50</v>
      </c>
      <c r="H26" s="37">
        <f t="shared" si="2"/>
        <v>195</v>
      </c>
      <c r="I26" s="8">
        <f>F26+H26</f>
        <v>1150.5</v>
      </c>
      <c r="J26" s="45"/>
    </row>
    <row r="27" spans="1:10" ht="21" customHeight="1">
      <c r="A27" s="257"/>
      <c r="B27" s="490" t="s">
        <v>364</v>
      </c>
      <c r="C27" s="29">
        <v>9</v>
      </c>
      <c r="D27" s="5" t="s">
        <v>20</v>
      </c>
      <c r="E27" s="3">
        <v>80</v>
      </c>
      <c r="F27" s="3">
        <f t="shared" si="1"/>
        <v>720</v>
      </c>
      <c r="G27" s="3">
        <v>24</v>
      </c>
      <c r="H27" s="3">
        <f t="shared" si="2"/>
        <v>216</v>
      </c>
      <c r="I27" s="4">
        <f>F27+H27</f>
        <v>936</v>
      </c>
      <c r="J27" s="23"/>
    </row>
    <row r="28" spans="1:10" ht="21" customHeight="1" thickBot="1">
      <c r="A28" s="257"/>
      <c r="B28" s="52" t="s">
        <v>68</v>
      </c>
      <c r="C28" s="3"/>
      <c r="D28" s="5"/>
      <c r="E28" s="3"/>
      <c r="F28" s="3"/>
      <c r="G28" s="3"/>
      <c r="H28" s="3"/>
      <c r="I28" s="137">
        <f>SUM(I14:I27)</f>
        <v>53574.463600000003</v>
      </c>
      <c r="J28" s="23"/>
    </row>
    <row r="29" spans="1:10" ht="21" customHeight="1">
      <c r="A29" s="255">
        <v>1.2</v>
      </c>
      <c r="B29" s="284" t="s">
        <v>365</v>
      </c>
      <c r="C29" s="37"/>
      <c r="D29" s="36"/>
      <c r="E29" s="37"/>
      <c r="F29" s="37"/>
      <c r="G29" s="37"/>
      <c r="H29" s="37"/>
      <c r="I29" s="8"/>
      <c r="J29" s="45"/>
    </row>
    <row r="30" spans="1:10" ht="21" customHeight="1">
      <c r="A30" s="496"/>
      <c r="B30" s="497" t="s">
        <v>366</v>
      </c>
      <c r="C30" s="549">
        <v>174</v>
      </c>
      <c r="D30" s="108" t="s">
        <v>19</v>
      </c>
      <c r="E30" s="109">
        <v>30.7</v>
      </c>
      <c r="F30" s="109">
        <f t="shared" ref="F30:F37" si="3">C30*E30</f>
        <v>5341.8</v>
      </c>
      <c r="G30" s="109">
        <v>10</v>
      </c>
      <c r="H30" s="109">
        <f t="shared" ref="H30:H37" si="4">C30*G30</f>
        <v>1740</v>
      </c>
      <c r="I30" s="88">
        <f>F30+H30</f>
        <v>7081.8</v>
      </c>
      <c r="J30" s="110"/>
    </row>
    <row r="31" spans="1:10" ht="21" customHeight="1">
      <c r="A31" s="498"/>
      <c r="B31" s="489" t="s">
        <v>367</v>
      </c>
      <c r="C31" s="111">
        <v>19</v>
      </c>
      <c r="D31" s="36" t="s">
        <v>19</v>
      </c>
      <c r="E31" s="37">
        <v>27.7</v>
      </c>
      <c r="F31" s="37">
        <f t="shared" si="3"/>
        <v>526.29999999999995</v>
      </c>
      <c r="G31" s="37">
        <v>10</v>
      </c>
      <c r="H31" s="37">
        <f t="shared" si="4"/>
        <v>190</v>
      </c>
      <c r="I31" s="28">
        <f>F31+H31</f>
        <v>716.3</v>
      </c>
      <c r="J31" s="45"/>
    </row>
    <row r="32" spans="1:10" ht="21" customHeight="1">
      <c r="A32" s="499"/>
      <c r="B32" s="480" t="s">
        <v>368</v>
      </c>
      <c r="C32" s="7">
        <v>291</v>
      </c>
      <c r="D32" s="6" t="s">
        <v>19</v>
      </c>
      <c r="E32" s="3">
        <v>27.7</v>
      </c>
      <c r="F32" s="3">
        <f t="shared" si="3"/>
        <v>8060.7</v>
      </c>
      <c r="G32" s="7">
        <v>10</v>
      </c>
      <c r="H32" s="3">
        <f t="shared" si="4"/>
        <v>2910</v>
      </c>
      <c r="I32" s="4">
        <f t="shared" ref="I32:I37" si="5">+F32+H32</f>
        <v>10970.7</v>
      </c>
      <c r="J32" s="92"/>
    </row>
    <row r="33" spans="1:10" ht="21" customHeight="1">
      <c r="A33" s="256"/>
      <c r="B33" s="262" t="s">
        <v>915</v>
      </c>
      <c r="C33" s="3">
        <v>405</v>
      </c>
      <c r="D33" s="5" t="s">
        <v>19</v>
      </c>
      <c r="E33" s="3">
        <v>29</v>
      </c>
      <c r="F33" s="3">
        <f t="shared" si="3"/>
        <v>11745</v>
      </c>
      <c r="G33" s="7">
        <v>10</v>
      </c>
      <c r="H33" s="3">
        <f t="shared" si="4"/>
        <v>4050</v>
      </c>
      <c r="I33" s="4">
        <f t="shared" si="5"/>
        <v>15795</v>
      </c>
      <c r="J33" s="23"/>
    </row>
    <row r="34" spans="1:10" ht="21" customHeight="1">
      <c r="A34" s="256"/>
      <c r="B34" s="262" t="s">
        <v>916</v>
      </c>
      <c r="C34" s="29">
        <v>21</v>
      </c>
      <c r="D34" s="5" t="s">
        <v>19</v>
      </c>
      <c r="E34" s="3">
        <v>29</v>
      </c>
      <c r="F34" s="3">
        <f t="shared" si="3"/>
        <v>609</v>
      </c>
      <c r="G34" s="3">
        <v>10</v>
      </c>
      <c r="H34" s="3">
        <f t="shared" si="4"/>
        <v>210</v>
      </c>
      <c r="I34" s="4">
        <f t="shared" si="5"/>
        <v>819</v>
      </c>
      <c r="J34" s="23"/>
    </row>
    <row r="35" spans="1:10" ht="21" customHeight="1">
      <c r="A35" s="153"/>
      <c r="B35" s="390" t="s">
        <v>917</v>
      </c>
      <c r="C35" s="111">
        <v>441</v>
      </c>
      <c r="D35" s="36" t="s">
        <v>19</v>
      </c>
      <c r="E35" s="3">
        <v>28</v>
      </c>
      <c r="F35" s="37">
        <f t="shared" si="3"/>
        <v>12348</v>
      </c>
      <c r="G35" s="37">
        <v>3.3</v>
      </c>
      <c r="H35" s="37">
        <f t="shared" si="4"/>
        <v>1455.3</v>
      </c>
      <c r="I35" s="8">
        <f t="shared" si="5"/>
        <v>13803.3</v>
      </c>
      <c r="J35" s="45"/>
    </row>
    <row r="36" spans="1:10" ht="21" customHeight="1">
      <c r="A36" s="153"/>
      <c r="B36" s="390" t="s">
        <v>369</v>
      </c>
      <c r="C36" s="37">
        <v>9</v>
      </c>
      <c r="D36" s="36" t="s">
        <v>19</v>
      </c>
      <c r="E36" s="37">
        <v>50</v>
      </c>
      <c r="F36" s="37">
        <f t="shared" si="3"/>
        <v>450</v>
      </c>
      <c r="G36" s="37">
        <v>0</v>
      </c>
      <c r="H36" s="37">
        <f t="shared" si="4"/>
        <v>0</v>
      </c>
      <c r="I36" s="8">
        <f t="shared" si="5"/>
        <v>450</v>
      </c>
      <c r="J36" s="45"/>
    </row>
    <row r="37" spans="1:10" ht="21" customHeight="1">
      <c r="A37" s="256"/>
      <c r="B37" s="468" t="s">
        <v>180</v>
      </c>
      <c r="C37" s="3">
        <v>45</v>
      </c>
      <c r="D37" s="5" t="s">
        <v>17</v>
      </c>
      <c r="E37" s="3">
        <v>65</v>
      </c>
      <c r="F37" s="3">
        <f t="shared" si="3"/>
        <v>2925</v>
      </c>
      <c r="G37" s="3">
        <v>38</v>
      </c>
      <c r="H37" s="3">
        <f t="shared" si="4"/>
        <v>1710</v>
      </c>
      <c r="I37" s="17">
        <f t="shared" si="5"/>
        <v>4635</v>
      </c>
      <c r="J37" s="23"/>
    </row>
    <row r="38" spans="1:10" ht="21" customHeight="1" thickBot="1">
      <c r="A38" s="256"/>
      <c r="B38" s="52" t="s">
        <v>370</v>
      </c>
      <c r="C38" s="3"/>
      <c r="D38" s="5"/>
      <c r="E38" s="3"/>
      <c r="F38" s="3"/>
      <c r="G38" s="3"/>
      <c r="H38" s="3"/>
      <c r="I38" s="137">
        <f>SUM(I30:I37)</f>
        <v>54271.100000000006</v>
      </c>
      <c r="J38" s="23"/>
    </row>
    <row r="39" spans="1:10" ht="21" customHeight="1" thickBot="1">
      <c r="A39" s="153"/>
      <c r="B39" s="43" t="s">
        <v>13</v>
      </c>
      <c r="C39" s="37"/>
      <c r="D39" s="36"/>
      <c r="E39" s="37"/>
      <c r="F39" s="37"/>
      <c r="G39" s="37"/>
      <c r="H39" s="37"/>
      <c r="I39" s="120">
        <f>+I28+I38</f>
        <v>107845.56360000001</v>
      </c>
      <c r="J39" s="45"/>
    </row>
    <row r="40" spans="1:10" ht="21" customHeight="1">
      <c r="A40" s="43">
        <v>2</v>
      </c>
      <c r="B40" s="22" t="s">
        <v>9</v>
      </c>
      <c r="C40" s="37"/>
      <c r="D40" s="36"/>
      <c r="E40" s="37"/>
      <c r="F40" s="37"/>
      <c r="G40" s="37"/>
      <c r="H40" s="37"/>
      <c r="I40" s="8"/>
      <c r="J40" s="45"/>
    </row>
    <row r="41" spans="1:10" ht="21" customHeight="1">
      <c r="A41" s="256"/>
      <c r="B41" s="94" t="s">
        <v>371</v>
      </c>
      <c r="C41" s="29">
        <v>59</v>
      </c>
      <c r="D41" s="5" t="s">
        <v>17</v>
      </c>
      <c r="E41" s="3">
        <v>370</v>
      </c>
      <c r="F41" s="3">
        <f>C41*E41</f>
        <v>21830</v>
      </c>
      <c r="G41" s="3">
        <v>70</v>
      </c>
      <c r="H41" s="3">
        <f>C41*G41</f>
        <v>4130</v>
      </c>
      <c r="I41" s="4">
        <f>+F41+H41</f>
        <v>25960</v>
      </c>
      <c r="J41" s="23"/>
    </row>
    <row r="42" spans="1:10" ht="21" customHeight="1">
      <c r="A42" s="117"/>
      <c r="B42" s="396" t="s">
        <v>456</v>
      </c>
      <c r="C42" s="3">
        <v>21.6</v>
      </c>
      <c r="D42" s="5" t="s">
        <v>22</v>
      </c>
      <c r="E42" s="3">
        <v>305</v>
      </c>
      <c r="F42" s="3">
        <f t="shared" ref="F42" si="6">C42*E42</f>
        <v>6588</v>
      </c>
      <c r="G42" s="3">
        <v>50</v>
      </c>
      <c r="H42" s="3">
        <f t="shared" ref="H42" si="7">C42*G42</f>
        <v>1080</v>
      </c>
      <c r="I42" s="4">
        <f t="shared" ref="I42" si="8">F42+H42</f>
        <v>7668</v>
      </c>
      <c r="J42" s="23"/>
    </row>
    <row r="43" spans="1:10" ht="21" customHeight="1">
      <c r="A43" s="117"/>
      <c r="B43" s="251" t="s">
        <v>594</v>
      </c>
      <c r="C43" s="3"/>
      <c r="D43" s="5"/>
      <c r="E43" s="3"/>
      <c r="F43" s="3"/>
      <c r="G43" s="3"/>
      <c r="H43" s="3"/>
      <c r="I43" s="4"/>
      <c r="J43" s="23"/>
    </row>
    <row r="44" spans="1:10" ht="21" customHeight="1" thickBot="1">
      <c r="A44" s="23"/>
      <c r="B44" s="52" t="s">
        <v>14</v>
      </c>
      <c r="C44" s="3"/>
      <c r="D44" s="5"/>
      <c r="E44" s="3"/>
      <c r="F44" s="3"/>
      <c r="G44" s="3"/>
      <c r="H44" s="3"/>
      <c r="I44" s="137">
        <f>SUM(I41:I43)</f>
        <v>33628</v>
      </c>
      <c r="J44" s="23"/>
    </row>
    <row r="45" spans="1:10" ht="21" customHeight="1">
      <c r="A45" s="43">
        <v>3</v>
      </c>
      <c r="B45" s="9" t="s">
        <v>72</v>
      </c>
      <c r="C45" s="37"/>
      <c r="D45" s="36"/>
      <c r="E45" s="37"/>
      <c r="F45" s="37"/>
      <c r="G45" s="37"/>
      <c r="H45" s="37"/>
      <c r="I45" s="8"/>
      <c r="J45" s="45"/>
    </row>
    <row r="46" spans="1:10" ht="21" customHeight="1">
      <c r="A46" s="256"/>
      <c r="B46" s="263" t="s">
        <v>914</v>
      </c>
      <c r="C46" s="37">
        <v>2</v>
      </c>
      <c r="D46" s="36" t="s">
        <v>20</v>
      </c>
      <c r="E46" s="37">
        <v>1400</v>
      </c>
      <c r="F46" s="37">
        <f t="shared" ref="F46" si="9">C46*E46</f>
        <v>2800</v>
      </c>
      <c r="G46" s="37">
        <v>115</v>
      </c>
      <c r="H46" s="37">
        <f t="shared" ref="H46" si="10">C46*G46</f>
        <v>230</v>
      </c>
      <c r="I46" s="8">
        <f t="shared" ref="I46" si="11">F46+H46</f>
        <v>3030</v>
      </c>
      <c r="J46" s="23"/>
    </row>
    <row r="47" spans="1:10" ht="21" customHeight="1" thickBot="1">
      <c r="A47" s="93"/>
      <c r="B47" s="124" t="s">
        <v>77</v>
      </c>
      <c r="C47" s="121"/>
      <c r="D47" s="133"/>
      <c r="E47" s="121"/>
      <c r="F47" s="121"/>
      <c r="G47" s="121"/>
      <c r="H47" s="121"/>
      <c r="I47" s="137">
        <f>SUM(I46:I46)</f>
        <v>3030</v>
      </c>
      <c r="J47" s="93"/>
    </row>
    <row r="48" spans="1:10" ht="20.100000000000001" customHeight="1">
      <c r="A48" s="349"/>
      <c r="B48" s="350"/>
      <c r="C48" s="350"/>
      <c r="D48" s="350"/>
      <c r="E48" s="350"/>
      <c r="F48" s="350"/>
      <c r="G48" s="350"/>
      <c r="H48" s="350"/>
      <c r="I48" s="352"/>
      <c r="J48" s="350"/>
    </row>
    <row r="49" spans="1:10" ht="20.100000000000001" customHeight="1">
      <c r="A49" s="155"/>
      <c r="B49" s="118"/>
      <c r="C49" s="118"/>
      <c r="D49" s="118"/>
      <c r="E49" s="118"/>
      <c r="F49" s="118"/>
      <c r="G49" s="118"/>
      <c r="H49" s="118"/>
      <c r="I49" s="157"/>
      <c r="J49" s="118"/>
    </row>
    <row r="50" spans="1:10" ht="20.100000000000001" customHeight="1">
      <c r="A50" s="155"/>
      <c r="B50" s="118"/>
      <c r="C50" s="118"/>
      <c r="D50" s="118"/>
      <c r="E50" s="118"/>
      <c r="F50" s="118"/>
      <c r="G50" s="118"/>
      <c r="H50" s="118"/>
      <c r="I50" s="157"/>
      <c r="J50" s="118"/>
    </row>
    <row r="51" spans="1:10" ht="20.100000000000001" customHeight="1">
      <c r="A51" s="158"/>
      <c r="B51" s="152"/>
      <c r="C51" s="152"/>
      <c r="D51" s="152"/>
      <c r="E51" s="152"/>
      <c r="F51" s="152"/>
      <c r="G51" s="152"/>
      <c r="H51" s="152"/>
      <c r="I51" s="159"/>
      <c r="J51" s="152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45" orientation="landscape" useFirstPageNumber="1" r:id="rId1"/>
  <headerFooter alignWithMargins="0">
    <oddHeader xml:space="preserve">&amp;R&amp;"TH SarabunPSK,Regular"&amp;12แบบ ปร.4 แผ่นที่ &amp;P/58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9109"/>
  <sheetViews>
    <sheetView view="pageBreakPreview" zoomScaleNormal="90" zoomScaleSheetLayoutView="100" zoomScalePageLayoutView="90" workbookViewId="0">
      <selection activeCell="M15" sqref="M15"/>
    </sheetView>
  </sheetViews>
  <sheetFormatPr defaultColWidth="9.125" defaultRowHeight="21" customHeight="1"/>
  <cols>
    <col min="1" max="1" width="6.75" style="107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1" width="5.75" style="66" customWidth="1"/>
    <col min="12" max="15" width="5.75" style="18" customWidth="1"/>
    <col min="16" max="16" width="15.75" style="18" customWidth="1"/>
    <col min="17" max="18" width="9.25" style="18" bestFit="1" customWidth="1"/>
    <col min="19" max="16384" width="9.125" style="18"/>
  </cols>
  <sheetData>
    <row r="1" spans="1:11" s="98" customFormat="1" ht="21" customHeight="1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  <c r="K1" s="66"/>
    </row>
    <row r="2" spans="1:11" s="98" customFormat="1" ht="21" customHeight="1">
      <c r="A2" s="130" t="s">
        <v>281</v>
      </c>
      <c r="B2" s="131"/>
      <c r="C2" s="169"/>
      <c r="D2" s="131"/>
      <c r="E2" s="131"/>
      <c r="F2" s="131"/>
      <c r="G2" s="131"/>
      <c r="H2" s="131"/>
      <c r="I2" s="131"/>
      <c r="J2" s="131"/>
      <c r="K2" s="66"/>
    </row>
    <row r="3" spans="1:11" s="98" customFormat="1" ht="21" customHeight="1">
      <c r="A3" s="141" t="str">
        <f>[5]ปร.6!A2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  <c r="K3" s="66"/>
    </row>
    <row r="4" spans="1:11" s="98" customFormat="1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60"/>
      <c r="F4" s="141" t="s">
        <v>282</v>
      </c>
      <c r="G4" s="132" t="str">
        <f>'รวม '!G4:J4</f>
        <v>P2/2567</v>
      </c>
      <c r="H4" s="132"/>
      <c r="I4" s="132"/>
      <c r="J4" s="132"/>
      <c r="K4" s="66"/>
    </row>
    <row r="5" spans="1:11" s="98" customFormat="1" ht="21" customHeight="1">
      <c r="A5" s="141" t="s">
        <v>284</v>
      </c>
      <c r="B5" s="132"/>
      <c r="C5" s="580"/>
      <c r="D5" s="132"/>
      <c r="E5" s="132"/>
      <c r="F5" s="132"/>
      <c r="G5" s="132"/>
      <c r="H5" s="132"/>
      <c r="I5" s="132"/>
      <c r="J5" s="132"/>
      <c r="K5" s="66"/>
    </row>
    <row r="6" spans="1:11" s="98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60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  <c r="K6" s="66"/>
    </row>
    <row r="7" spans="1:11" s="98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  <c r="K7" s="66"/>
    </row>
    <row r="8" spans="1:11" s="98" customFormat="1" ht="21" customHeight="1">
      <c r="A8" s="755" t="s">
        <v>49</v>
      </c>
      <c r="B8" s="755" t="s">
        <v>0</v>
      </c>
      <c r="C8" s="756" t="s">
        <v>1</v>
      </c>
      <c r="D8" s="755" t="s">
        <v>2</v>
      </c>
      <c r="E8" s="757" t="s">
        <v>3</v>
      </c>
      <c r="F8" s="758"/>
      <c r="G8" s="757" t="s">
        <v>4</v>
      </c>
      <c r="H8" s="758"/>
      <c r="I8" s="584" t="s">
        <v>5</v>
      </c>
      <c r="J8" s="755" t="s">
        <v>7</v>
      </c>
      <c r="K8" s="66"/>
    </row>
    <row r="9" spans="1:11" s="98" customFormat="1" ht="21" customHeight="1">
      <c r="A9" s="748"/>
      <c r="B9" s="748"/>
      <c r="C9" s="752"/>
      <c r="D9" s="748"/>
      <c r="E9" s="584" t="s">
        <v>278</v>
      </c>
      <c r="F9" s="294" t="s">
        <v>279</v>
      </c>
      <c r="G9" s="584" t="s">
        <v>278</v>
      </c>
      <c r="H9" s="294" t="s">
        <v>279</v>
      </c>
      <c r="I9" s="142" t="s">
        <v>154</v>
      </c>
      <c r="J9" s="748"/>
      <c r="K9" s="66"/>
    </row>
    <row r="10" spans="1:11" ht="21" customHeight="1">
      <c r="A10" s="228"/>
      <c r="B10" s="39" t="s">
        <v>361</v>
      </c>
      <c r="C10" s="2"/>
      <c r="D10" s="2"/>
      <c r="E10" s="2"/>
      <c r="F10" s="2"/>
      <c r="G10" s="2"/>
      <c r="H10" s="2"/>
      <c r="I10" s="2"/>
      <c r="J10" s="2"/>
      <c r="K10" s="18"/>
    </row>
    <row r="11" spans="1:11" ht="21" customHeight="1">
      <c r="A11" s="227"/>
      <c r="B11" s="43" t="s">
        <v>679</v>
      </c>
      <c r="C11" s="32"/>
      <c r="D11" s="27"/>
      <c r="E11" s="33"/>
      <c r="F11" s="34"/>
      <c r="G11" s="32"/>
      <c r="H11" s="23"/>
      <c r="I11" s="35"/>
      <c r="J11" s="23"/>
      <c r="K11" s="18"/>
    </row>
    <row r="12" spans="1:11" ht="21" customHeight="1">
      <c r="A12" s="227">
        <v>1</v>
      </c>
      <c r="B12" s="22" t="s">
        <v>8</v>
      </c>
      <c r="C12" s="32"/>
      <c r="D12" s="27"/>
      <c r="E12" s="33"/>
      <c r="F12" s="34"/>
      <c r="G12" s="32"/>
      <c r="H12" s="23"/>
      <c r="I12" s="35"/>
      <c r="J12" s="23"/>
      <c r="K12" s="18"/>
    </row>
    <row r="13" spans="1:11" ht="21" customHeight="1">
      <c r="A13" s="500"/>
      <c r="B13" s="260" t="s">
        <v>62</v>
      </c>
      <c r="C13" s="7">
        <v>7.39</v>
      </c>
      <c r="D13" s="6" t="s">
        <v>15</v>
      </c>
      <c r="E13" s="7">
        <v>0</v>
      </c>
      <c r="F13" s="7">
        <f t="shared" ref="F13:F30" si="0">C13*E13</f>
        <v>0</v>
      </c>
      <c r="G13" s="7">
        <v>112</v>
      </c>
      <c r="H13" s="7">
        <f t="shared" ref="H13:H30" si="1">C13*G13</f>
        <v>827.68</v>
      </c>
      <c r="I13" s="17">
        <f>F13+H13</f>
        <v>827.68</v>
      </c>
      <c r="J13" s="92"/>
    </row>
    <row r="14" spans="1:11" ht="21" customHeight="1">
      <c r="A14" s="605"/>
      <c r="B14" s="606" t="s">
        <v>580</v>
      </c>
      <c r="C14" s="386">
        <v>2</v>
      </c>
      <c r="D14" s="387" t="s">
        <v>16</v>
      </c>
      <c r="E14" s="386">
        <v>2319</v>
      </c>
      <c r="F14" s="386">
        <f>C14*E14</f>
        <v>4638</v>
      </c>
      <c r="G14" s="386">
        <v>340</v>
      </c>
      <c r="H14" s="386">
        <f>C14*G14</f>
        <v>680</v>
      </c>
      <c r="I14" s="388">
        <f>F14+H14</f>
        <v>5318</v>
      </c>
      <c r="J14" s="389"/>
    </row>
    <row r="15" spans="1:11" ht="21" customHeight="1">
      <c r="A15" s="607"/>
      <c r="B15" s="608" t="s">
        <v>928</v>
      </c>
      <c r="C15" s="392"/>
      <c r="D15" s="393"/>
      <c r="E15" s="392"/>
      <c r="F15" s="392"/>
      <c r="G15" s="392"/>
      <c r="H15" s="392"/>
      <c r="I15" s="394"/>
      <c r="J15" s="395"/>
    </row>
    <row r="16" spans="1:11" ht="21" customHeight="1">
      <c r="A16" s="168"/>
      <c r="B16" s="69" t="s">
        <v>581</v>
      </c>
      <c r="C16" s="37">
        <v>2</v>
      </c>
      <c r="D16" s="36" t="s">
        <v>16</v>
      </c>
      <c r="E16" s="37">
        <v>0</v>
      </c>
      <c r="F16" s="37">
        <f>C16*E16</f>
        <v>0</v>
      </c>
      <c r="G16" s="37">
        <v>200</v>
      </c>
      <c r="H16" s="37">
        <f t="shared" ref="H16" si="2">C16*G16</f>
        <v>400</v>
      </c>
      <c r="I16" s="8">
        <f t="shared" ref="I16" si="3">F16+H16</f>
        <v>400</v>
      </c>
      <c r="J16" s="45"/>
    </row>
    <row r="17" spans="1:11" ht="21" customHeight="1">
      <c r="A17" s="99"/>
      <c r="B17" s="24" t="s">
        <v>28</v>
      </c>
      <c r="C17" s="3">
        <v>0.35</v>
      </c>
      <c r="D17" s="5" t="s">
        <v>15</v>
      </c>
      <c r="E17" s="3">
        <v>543.62</v>
      </c>
      <c r="F17" s="3">
        <f t="shared" si="0"/>
        <v>190.267</v>
      </c>
      <c r="G17" s="3">
        <v>112</v>
      </c>
      <c r="H17" s="3">
        <f t="shared" si="1"/>
        <v>39.199999999999996</v>
      </c>
      <c r="I17" s="4">
        <f t="shared" ref="I17:I27" si="4">F17+H17</f>
        <v>229.46699999999998</v>
      </c>
      <c r="J17" s="23"/>
    </row>
    <row r="18" spans="1:11" ht="21" customHeight="1">
      <c r="A18" s="500"/>
      <c r="B18" s="260" t="s">
        <v>38</v>
      </c>
      <c r="C18" s="7">
        <v>0.17</v>
      </c>
      <c r="D18" s="6" t="s">
        <v>15</v>
      </c>
      <c r="E18" s="7">
        <v>1484</v>
      </c>
      <c r="F18" s="7">
        <f>C18*E18</f>
        <v>252.28000000000003</v>
      </c>
      <c r="G18" s="7">
        <v>426</v>
      </c>
      <c r="H18" s="7">
        <f t="shared" si="1"/>
        <v>72.42</v>
      </c>
      <c r="I18" s="17">
        <f t="shared" si="4"/>
        <v>324.70000000000005</v>
      </c>
      <c r="J18" s="92"/>
    </row>
    <row r="19" spans="1:11" ht="21" customHeight="1">
      <c r="A19" s="99"/>
      <c r="B19" s="24" t="s">
        <v>129</v>
      </c>
      <c r="C19" s="3">
        <v>1.72</v>
      </c>
      <c r="D19" s="5" t="s">
        <v>15</v>
      </c>
      <c r="E19" s="3">
        <v>2149.5300000000002</v>
      </c>
      <c r="F19" s="3">
        <f t="shared" si="0"/>
        <v>3697.1916000000001</v>
      </c>
      <c r="G19" s="3">
        <v>419</v>
      </c>
      <c r="H19" s="3">
        <f t="shared" si="1"/>
        <v>720.68</v>
      </c>
      <c r="I19" s="4">
        <f t="shared" si="4"/>
        <v>4417.8716000000004</v>
      </c>
      <c r="J19" s="23"/>
    </row>
    <row r="20" spans="1:11" ht="21" customHeight="1">
      <c r="A20" s="168"/>
      <c r="B20" s="69" t="s">
        <v>134</v>
      </c>
      <c r="C20" s="37">
        <v>5.92</v>
      </c>
      <c r="D20" s="36" t="s">
        <v>17</v>
      </c>
      <c r="E20" s="37">
        <v>479</v>
      </c>
      <c r="F20" s="37">
        <f t="shared" si="0"/>
        <v>2835.68</v>
      </c>
      <c r="G20" s="37">
        <v>139</v>
      </c>
      <c r="H20" s="37">
        <f t="shared" si="1"/>
        <v>822.88</v>
      </c>
      <c r="I20" s="8">
        <f t="shared" si="4"/>
        <v>3658.56</v>
      </c>
      <c r="J20" s="45"/>
    </row>
    <row r="21" spans="1:11" ht="21" customHeight="1">
      <c r="A21" s="27"/>
      <c r="B21" s="334" t="s">
        <v>40</v>
      </c>
      <c r="C21" s="3">
        <v>1.78</v>
      </c>
      <c r="D21" s="5" t="s">
        <v>19</v>
      </c>
      <c r="E21" s="3">
        <v>56.07</v>
      </c>
      <c r="F21" s="3">
        <f>C21*E21</f>
        <v>99.804600000000008</v>
      </c>
      <c r="G21" s="3">
        <v>0</v>
      </c>
      <c r="H21" s="3">
        <f>C21*G21</f>
        <v>0</v>
      </c>
      <c r="I21" s="4">
        <f>F21+H21</f>
        <v>99.804600000000008</v>
      </c>
      <c r="J21" s="23"/>
    </row>
    <row r="22" spans="1:11" ht="21" customHeight="1">
      <c r="A22" s="99"/>
      <c r="B22" s="24" t="s">
        <v>132</v>
      </c>
      <c r="C22" s="3"/>
      <c r="D22" s="5"/>
      <c r="E22" s="564"/>
      <c r="F22" s="3"/>
      <c r="G22" s="3"/>
      <c r="H22" s="3"/>
      <c r="I22" s="4"/>
      <c r="J22" s="23"/>
    </row>
    <row r="23" spans="1:11" ht="21" customHeight="1">
      <c r="A23" s="99"/>
      <c r="B23" s="23" t="s">
        <v>150</v>
      </c>
      <c r="C23" s="3">
        <v>11.75</v>
      </c>
      <c r="D23" s="5" t="s">
        <v>19</v>
      </c>
      <c r="E23" s="3">
        <v>24.5</v>
      </c>
      <c r="F23" s="3">
        <f t="shared" si="0"/>
        <v>287.875</v>
      </c>
      <c r="G23" s="3">
        <v>4.4000000000000004</v>
      </c>
      <c r="H23" s="3">
        <f>C23*G23</f>
        <v>51.7</v>
      </c>
      <c r="I23" s="4">
        <f>F23+H23</f>
        <v>339.57499999999999</v>
      </c>
      <c r="J23" s="23"/>
    </row>
    <row r="24" spans="1:11" ht="21" customHeight="1">
      <c r="A24" s="99"/>
      <c r="B24" s="23" t="s">
        <v>685</v>
      </c>
      <c r="C24" s="3">
        <v>90.5</v>
      </c>
      <c r="D24" s="5" t="s">
        <v>19</v>
      </c>
      <c r="E24" s="3">
        <v>23.77</v>
      </c>
      <c r="F24" s="3">
        <f t="shared" si="0"/>
        <v>2151.1849999999999</v>
      </c>
      <c r="G24" s="3">
        <v>3.6</v>
      </c>
      <c r="H24" s="3">
        <f t="shared" si="1"/>
        <v>325.8</v>
      </c>
      <c r="I24" s="4">
        <f t="shared" si="4"/>
        <v>2476.9850000000001</v>
      </c>
      <c r="J24" s="23"/>
    </row>
    <row r="25" spans="1:11" ht="21" customHeight="1">
      <c r="A25" s="99"/>
      <c r="B25" s="23" t="s">
        <v>687</v>
      </c>
      <c r="C25" s="3">
        <v>44.66</v>
      </c>
      <c r="D25" s="5" t="s">
        <v>19</v>
      </c>
      <c r="E25" s="3">
        <v>22.15</v>
      </c>
      <c r="F25" s="3">
        <f t="shared" si="0"/>
        <v>989.21899999999982</v>
      </c>
      <c r="G25" s="3">
        <v>3.1</v>
      </c>
      <c r="H25" s="3">
        <f t="shared" si="1"/>
        <v>138.446</v>
      </c>
      <c r="I25" s="4">
        <f t="shared" si="4"/>
        <v>1127.6649999999997</v>
      </c>
      <c r="J25" s="23"/>
    </row>
    <row r="26" spans="1:11" ht="21" customHeight="1">
      <c r="A26" s="99"/>
      <c r="B26" s="94" t="s">
        <v>94</v>
      </c>
      <c r="C26" s="3">
        <v>2.63</v>
      </c>
      <c r="D26" s="5" t="s">
        <v>19</v>
      </c>
      <c r="E26" s="3">
        <v>39.72</v>
      </c>
      <c r="F26" s="3">
        <f t="shared" si="0"/>
        <v>104.4636</v>
      </c>
      <c r="G26" s="3">
        <v>0</v>
      </c>
      <c r="H26" s="3">
        <f t="shared" si="1"/>
        <v>0</v>
      </c>
      <c r="I26" s="4">
        <f t="shared" si="4"/>
        <v>104.4636</v>
      </c>
      <c r="J26" s="23"/>
    </row>
    <row r="27" spans="1:11" s="154" customFormat="1" ht="21" customHeight="1">
      <c r="A27" s="501"/>
      <c r="B27" s="527" t="s">
        <v>332</v>
      </c>
      <c r="C27" s="386">
        <v>8</v>
      </c>
      <c r="D27" s="387" t="s">
        <v>20</v>
      </c>
      <c r="E27" s="386">
        <v>80</v>
      </c>
      <c r="F27" s="386">
        <f t="shared" si="0"/>
        <v>640</v>
      </c>
      <c r="G27" s="386">
        <v>24</v>
      </c>
      <c r="H27" s="386">
        <f t="shared" si="1"/>
        <v>192</v>
      </c>
      <c r="I27" s="502">
        <f t="shared" si="4"/>
        <v>832</v>
      </c>
      <c r="J27" s="389"/>
      <c r="K27" s="261"/>
    </row>
    <row r="28" spans="1:11" ht="21" customHeight="1" thickBot="1">
      <c r="A28" s="153"/>
      <c r="B28" s="43" t="s">
        <v>13</v>
      </c>
      <c r="C28" s="37"/>
      <c r="D28" s="36"/>
      <c r="E28" s="37"/>
      <c r="F28" s="37"/>
      <c r="G28" s="37"/>
      <c r="H28" s="37"/>
      <c r="I28" s="120">
        <f>SUM(I13:I27)</f>
        <v>20156.771799999999</v>
      </c>
      <c r="J28" s="45"/>
      <c r="K28" s="18"/>
    </row>
    <row r="29" spans="1:11" ht="21" customHeight="1">
      <c r="A29" s="227">
        <v>2</v>
      </c>
      <c r="B29" s="22" t="s">
        <v>9</v>
      </c>
      <c r="C29" s="37"/>
      <c r="D29" s="36"/>
      <c r="E29" s="37"/>
      <c r="F29" s="37"/>
      <c r="G29" s="37"/>
      <c r="H29" s="37"/>
      <c r="I29" s="8"/>
      <c r="J29" s="45"/>
      <c r="K29" s="18"/>
    </row>
    <row r="30" spans="1:11" ht="21" customHeight="1">
      <c r="A30" s="27"/>
      <c r="B30" s="334" t="s">
        <v>681</v>
      </c>
      <c r="C30" s="254">
        <v>1</v>
      </c>
      <c r="D30" s="5" t="s">
        <v>20</v>
      </c>
      <c r="E30" s="254">
        <v>77500</v>
      </c>
      <c r="F30" s="3">
        <f t="shared" si="0"/>
        <v>77500</v>
      </c>
      <c r="G30" s="254">
        <v>0</v>
      </c>
      <c r="H30" s="3">
        <f t="shared" si="1"/>
        <v>0</v>
      </c>
      <c r="I30" s="17">
        <f>F30+H30</f>
        <v>77500</v>
      </c>
      <c r="J30" s="23"/>
    </row>
    <row r="31" spans="1:11" ht="21" customHeight="1" thickBot="1">
      <c r="A31" s="110"/>
      <c r="B31" s="210" t="s">
        <v>14</v>
      </c>
      <c r="C31" s="109"/>
      <c r="D31" s="108"/>
      <c r="E31" s="109"/>
      <c r="F31" s="109"/>
      <c r="G31" s="109"/>
      <c r="H31" s="109"/>
      <c r="I31" s="137">
        <f>SUM(I30)</f>
        <v>77500</v>
      </c>
      <c r="J31" s="110"/>
      <c r="K31" s="18"/>
    </row>
    <row r="9109" spans="3:3" ht="21" customHeight="1">
      <c r="C9109" s="66" t="s">
        <v>309</v>
      </c>
    </row>
  </sheetData>
  <mergeCells count="9">
    <mergeCell ref="A1:J1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9" firstPageNumber="47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76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06" customWidth="1"/>
    <col min="2" max="2" width="55.375" style="173" customWidth="1"/>
    <col min="3" max="3" width="7.75" style="207" customWidth="1"/>
    <col min="4" max="4" width="6.75" style="173" customWidth="1"/>
    <col min="5" max="5" width="12.75" style="173" customWidth="1"/>
    <col min="6" max="6" width="15.75" style="173" customWidth="1"/>
    <col min="7" max="7" width="12.75" style="173" customWidth="1"/>
    <col min="8" max="8" width="15.75" style="173" customWidth="1"/>
    <col min="9" max="9" width="18.875" style="208" customWidth="1"/>
    <col min="10" max="10" width="12.375" style="173" customWidth="1"/>
    <col min="11" max="11" width="13" style="173" customWidth="1"/>
    <col min="12" max="16384" width="9.125" style="173"/>
  </cols>
  <sheetData>
    <row r="1" spans="1:20" ht="23.4">
      <c r="A1" s="763" t="s">
        <v>280</v>
      </c>
      <c r="B1" s="763"/>
      <c r="C1" s="763"/>
      <c r="D1" s="763"/>
      <c r="E1" s="763"/>
      <c r="F1" s="763"/>
      <c r="G1" s="763"/>
      <c r="H1" s="763"/>
      <c r="I1" s="763"/>
      <c r="J1" s="763"/>
      <c r="M1" s="174"/>
      <c r="N1" s="174"/>
      <c r="O1" s="174"/>
      <c r="P1" s="175"/>
      <c r="Q1" s="174"/>
      <c r="R1" s="174"/>
      <c r="S1" s="175"/>
      <c r="T1" s="174"/>
    </row>
    <row r="2" spans="1:20" ht="20.100000000000001" customHeight="1">
      <c r="A2" s="176" t="str">
        <f>'รวม '!A2</f>
        <v>กลุ่มงาน/งาน    -</v>
      </c>
      <c r="B2" s="177"/>
      <c r="C2" s="178"/>
      <c r="D2" s="177"/>
      <c r="E2" s="177"/>
      <c r="F2" s="177"/>
      <c r="G2" s="177"/>
      <c r="H2" s="177"/>
      <c r="I2" s="177"/>
      <c r="J2" s="177"/>
      <c r="M2" s="174"/>
      <c r="N2" s="174"/>
      <c r="O2" s="174"/>
      <c r="P2" s="175"/>
      <c r="Q2" s="174"/>
      <c r="R2" s="174"/>
      <c r="S2" s="175"/>
      <c r="T2" s="174"/>
    </row>
    <row r="3" spans="1:20" ht="20.100000000000001" customHeight="1">
      <c r="A3" s="586" t="str">
        <f>'รวม '!A3</f>
        <v>ชื่อโครงการ/งานก่อสร้าง    ก่อสร้างอาคารสำนักงานและส่วนประกอบอื่นๆ</v>
      </c>
      <c r="B3" s="179"/>
      <c r="C3" s="180"/>
      <c r="D3" s="586"/>
      <c r="E3" s="179"/>
      <c r="F3" s="179"/>
      <c r="G3" s="179"/>
      <c r="H3" s="179"/>
      <c r="I3" s="179"/>
      <c r="J3" s="179"/>
      <c r="M3" s="174"/>
      <c r="N3" s="174"/>
      <c r="O3" s="174"/>
      <c r="P3" s="175"/>
      <c r="Q3" s="174"/>
      <c r="R3" s="174"/>
      <c r="S3" s="175"/>
      <c r="T3" s="174"/>
    </row>
    <row r="4" spans="1:20" ht="20.100000000000001" customHeight="1">
      <c r="A4" s="181" t="str">
        <f>'รวม '!A4</f>
        <v>สถานที่ก่อสร้าง   สาขาภูซาง จังหวัดพะเยา</v>
      </c>
      <c r="B4" s="179"/>
      <c r="C4" s="180"/>
      <c r="D4" s="182"/>
      <c r="E4" s="183"/>
      <c r="F4" s="586" t="s">
        <v>282</v>
      </c>
      <c r="G4" s="764" t="str">
        <f>'รวม '!G4:J4</f>
        <v>P2/2567</v>
      </c>
      <c r="H4" s="764"/>
      <c r="I4" s="179"/>
      <c r="J4" s="179"/>
      <c r="M4" s="174"/>
      <c r="N4" s="174"/>
      <c r="O4" s="174"/>
      <c r="P4" s="175"/>
      <c r="Q4" s="174"/>
      <c r="R4" s="174"/>
      <c r="S4" s="175"/>
      <c r="T4" s="174"/>
    </row>
    <row r="5" spans="1:20" ht="20.100000000000001" customHeight="1">
      <c r="A5" s="586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79"/>
      <c r="C5" s="180"/>
      <c r="D5" s="179"/>
      <c r="E5" s="179"/>
      <c r="F5" s="179"/>
      <c r="G5" s="179"/>
      <c r="H5" s="179"/>
      <c r="I5" s="179"/>
      <c r="J5" s="179"/>
      <c r="M5" s="174"/>
      <c r="N5" s="174"/>
      <c r="O5" s="174"/>
      <c r="P5" s="175"/>
      <c r="Q5" s="174"/>
      <c r="R5" s="174"/>
      <c r="S5" s="175"/>
      <c r="T5" s="174"/>
    </row>
    <row r="6" spans="1:20" s="184" customFormat="1" ht="20.100000000000001" customHeight="1">
      <c r="A6" s="586" t="str">
        <f>'รวม '!A6</f>
        <v>คำนวณราคาโดย ………………………………………………………………………………………………………</v>
      </c>
      <c r="B6" s="179"/>
      <c r="C6" s="180"/>
      <c r="D6" s="182"/>
      <c r="E6" s="183"/>
      <c r="F6" s="586" t="s">
        <v>283</v>
      </c>
      <c r="G6" s="586" t="str">
        <f>'รวม '!G6:J6</f>
        <v>...............  เดือน  ........................  พ.ศ.  .....................</v>
      </c>
      <c r="H6" s="586"/>
      <c r="I6" s="179"/>
      <c r="J6" s="179"/>
    </row>
    <row r="7" spans="1:20" ht="20.100000000000001" customHeight="1">
      <c r="A7" s="185"/>
      <c r="B7" s="186"/>
      <c r="C7" s="187"/>
      <c r="D7" s="186"/>
      <c r="E7" s="186"/>
      <c r="F7" s="186"/>
      <c r="G7" s="765" t="s">
        <v>123</v>
      </c>
      <c r="H7" s="765"/>
      <c r="I7" s="765"/>
      <c r="J7" s="765"/>
    </row>
    <row r="8" spans="1:20" ht="20.100000000000001" customHeight="1">
      <c r="A8" s="766" t="s">
        <v>49</v>
      </c>
      <c r="B8" s="766" t="s">
        <v>0</v>
      </c>
      <c r="C8" s="768" t="s">
        <v>1</v>
      </c>
      <c r="D8" s="766" t="s">
        <v>2</v>
      </c>
      <c r="E8" s="770" t="s">
        <v>3</v>
      </c>
      <c r="F8" s="771"/>
      <c r="G8" s="770" t="s">
        <v>4</v>
      </c>
      <c r="H8" s="771"/>
      <c r="I8" s="587" t="s">
        <v>5</v>
      </c>
      <c r="J8" s="766" t="s">
        <v>7</v>
      </c>
    </row>
    <row r="9" spans="1:20" ht="20.100000000000001" customHeight="1">
      <c r="A9" s="767"/>
      <c r="B9" s="767"/>
      <c r="C9" s="769"/>
      <c r="D9" s="767"/>
      <c r="E9" s="587" t="s">
        <v>278</v>
      </c>
      <c r="F9" s="188" t="s">
        <v>279</v>
      </c>
      <c r="G9" s="587" t="s">
        <v>278</v>
      </c>
      <c r="H9" s="188" t="s">
        <v>279</v>
      </c>
      <c r="I9" s="189" t="s">
        <v>154</v>
      </c>
      <c r="J9" s="767"/>
    </row>
    <row r="10" spans="1:20" ht="21" customHeight="1">
      <c r="A10" s="190"/>
      <c r="B10" s="302" t="s">
        <v>417</v>
      </c>
      <c r="C10" s="192"/>
      <c r="D10" s="193"/>
      <c r="E10" s="193"/>
      <c r="F10" s="193"/>
      <c r="G10" s="193"/>
      <c r="H10" s="193"/>
      <c r="I10" s="193"/>
      <c r="J10" s="259"/>
    </row>
    <row r="11" spans="1:20" ht="21" customHeight="1">
      <c r="A11" s="190"/>
      <c r="B11" s="102" t="s">
        <v>703</v>
      </c>
      <c r="C11" s="192"/>
      <c r="D11" s="193"/>
      <c r="E11" s="193"/>
      <c r="F11" s="193"/>
      <c r="G11" s="193"/>
      <c r="H11" s="193"/>
      <c r="I11" s="193"/>
      <c r="J11" s="259"/>
    </row>
    <row r="12" spans="1:20" ht="21" customHeight="1">
      <c r="A12" s="259">
        <v>1</v>
      </c>
      <c r="B12" s="191" t="s">
        <v>297</v>
      </c>
      <c r="C12" s="192"/>
      <c r="D12" s="193"/>
      <c r="E12" s="193"/>
      <c r="F12" s="193"/>
      <c r="G12" s="193"/>
      <c r="H12" s="193"/>
      <c r="I12" s="193"/>
      <c r="J12" s="259"/>
    </row>
    <row r="13" spans="1:20" ht="21" customHeight="1">
      <c r="A13" s="346"/>
      <c r="B13" s="94" t="s">
        <v>643</v>
      </c>
      <c r="C13" s="3">
        <v>1</v>
      </c>
      <c r="D13" s="5" t="s">
        <v>20</v>
      </c>
      <c r="E13" s="3">
        <v>2500</v>
      </c>
      <c r="F13" s="461">
        <f t="shared" ref="F13:F15" si="0">C13*E13</f>
        <v>2500</v>
      </c>
      <c r="G13" s="461">
        <v>0</v>
      </c>
      <c r="H13" s="73">
        <f t="shared" ref="H13:H15" si="1">C13*G13</f>
        <v>0</v>
      </c>
      <c r="I13" s="112">
        <f t="shared" ref="I13:I15" si="2">F13+H13</f>
        <v>2500</v>
      </c>
      <c r="J13" s="326" t="s">
        <v>463</v>
      </c>
    </row>
    <row r="14" spans="1:20" ht="21" customHeight="1">
      <c r="A14" s="346"/>
      <c r="B14" s="94" t="s">
        <v>659</v>
      </c>
      <c r="C14" s="3">
        <v>5</v>
      </c>
      <c r="D14" s="5" t="s">
        <v>20</v>
      </c>
      <c r="E14" s="3">
        <v>2500</v>
      </c>
      <c r="F14" s="461">
        <f t="shared" ref="F14" si="3">C14*E14</f>
        <v>12500</v>
      </c>
      <c r="G14" s="461">
        <v>0</v>
      </c>
      <c r="H14" s="73">
        <f t="shared" ref="H14" si="4">C14*G14</f>
        <v>0</v>
      </c>
      <c r="I14" s="112">
        <f t="shared" ref="I14" si="5">F14+H14</f>
        <v>12500</v>
      </c>
      <c r="J14" s="326" t="s">
        <v>463</v>
      </c>
    </row>
    <row r="15" spans="1:20" ht="21" customHeight="1">
      <c r="A15" s="346"/>
      <c r="B15" s="263" t="s">
        <v>644</v>
      </c>
      <c r="C15" s="37">
        <v>1</v>
      </c>
      <c r="D15" s="36" t="s">
        <v>20</v>
      </c>
      <c r="E15" s="37">
        <v>155</v>
      </c>
      <c r="F15" s="400">
        <f t="shared" si="0"/>
        <v>155</v>
      </c>
      <c r="G15" s="400">
        <v>0</v>
      </c>
      <c r="H15" s="113">
        <f t="shared" si="1"/>
        <v>0</v>
      </c>
      <c r="I15" s="401">
        <f t="shared" si="2"/>
        <v>155</v>
      </c>
      <c r="J15" s="326" t="s">
        <v>463</v>
      </c>
    </row>
    <row r="16" spans="1:20" ht="21" customHeight="1">
      <c r="A16" s="503"/>
      <c r="B16" s="94" t="s">
        <v>660</v>
      </c>
      <c r="C16" s="3">
        <v>2</v>
      </c>
      <c r="D16" s="5" t="s">
        <v>20</v>
      </c>
      <c r="E16" s="3">
        <v>6690</v>
      </c>
      <c r="F16" s="461">
        <f>C16*E16</f>
        <v>13380</v>
      </c>
      <c r="G16" s="461">
        <v>0</v>
      </c>
      <c r="H16" s="73">
        <f>C16*G16</f>
        <v>0</v>
      </c>
      <c r="I16" s="112">
        <f>F16+H16</f>
        <v>13380</v>
      </c>
      <c r="J16" s="326" t="s">
        <v>463</v>
      </c>
    </row>
    <row r="17" spans="1:11" ht="21" customHeight="1">
      <c r="A17" s="346"/>
      <c r="B17" s="94" t="s">
        <v>645</v>
      </c>
      <c r="C17" s="3"/>
      <c r="D17" s="5"/>
      <c r="E17" s="3"/>
      <c r="F17" s="461"/>
      <c r="G17" s="461"/>
      <c r="H17" s="73"/>
      <c r="I17" s="112"/>
      <c r="J17" s="43"/>
    </row>
    <row r="18" spans="1:11" ht="21" customHeight="1">
      <c r="A18" s="190"/>
      <c r="B18" s="504" t="s">
        <v>298</v>
      </c>
      <c r="C18" s="194">
        <v>1</v>
      </c>
      <c r="D18" s="195" t="s">
        <v>20</v>
      </c>
      <c r="E18" s="194">
        <v>5000</v>
      </c>
      <c r="F18" s="505">
        <f t="shared" ref="F18:F20" si="6">C18*E18</f>
        <v>5000</v>
      </c>
      <c r="G18" s="505">
        <v>0</v>
      </c>
      <c r="H18" s="506">
        <f t="shared" ref="H18:H20" si="7">C18*G18</f>
        <v>0</v>
      </c>
      <c r="I18" s="507">
        <f t="shared" ref="I18:I20" si="8">F18+H18</f>
        <v>5000</v>
      </c>
      <c r="J18" s="259"/>
    </row>
    <row r="19" spans="1:11" ht="21" customHeight="1">
      <c r="A19" s="190"/>
      <c r="B19" s="508" t="s">
        <v>250</v>
      </c>
      <c r="C19" s="557">
        <v>8</v>
      </c>
      <c r="D19" s="192" t="s">
        <v>20</v>
      </c>
      <c r="E19" s="557">
        <v>300</v>
      </c>
      <c r="F19" s="465">
        <f t="shared" si="6"/>
        <v>2400</v>
      </c>
      <c r="G19" s="465">
        <v>0</v>
      </c>
      <c r="H19" s="466">
        <f t="shared" si="7"/>
        <v>0</v>
      </c>
      <c r="I19" s="467">
        <f t="shared" si="8"/>
        <v>2400</v>
      </c>
      <c r="J19" s="259"/>
    </row>
    <row r="20" spans="1:11" ht="21" customHeight="1">
      <c r="A20" s="190"/>
      <c r="B20" s="508" t="s">
        <v>251</v>
      </c>
      <c r="C20" s="557">
        <v>2</v>
      </c>
      <c r="D20" s="192" t="s">
        <v>20</v>
      </c>
      <c r="E20" s="557">
        <v>250</v>
      </c>
      <c r="F20" s="465">
        <f t="shared" si="6"/>
        <v>500</v>
      </c>
      <c r="G20" s="465">
        <v>0</v>
      </c>
      <c r="H20" s="466">
        <f t="shared" si="7"/>
        <v>0</v>
      </c>
      <c r="I20" s="467">
        <f t="shared" si="8"/>
        <v>500</v>
      </c>
      <c r="J20" s="259"/>
    </row>
    <row r="21" spans="1:11" ht="21" customHeight="1">
      <c r="A21" s="503"/>
      <c r="B21" s="94" t="s">
        <v>646</v>
      </c>
      <c r="C21" s="3">
        <v>1</v>
      </c>
      <c r="D21" s="5" t="s">
        <v>20</v>
      </c>
      <c r="E21" s="3">
        <v>10000</v>
      </c>
      <c r="F21" s="461">
        <f t="shared" ref="F21" si="9">C21*E21</f>
        <v>10000</v>
      </c>
      <c r="G21" s="461">
        <v>0</v>
      </c>
      <c r="H21" s="73">
        <f t="shared" ref="H21" si="10">C21*G21</f>
        <v>0</v>
      </c>
      <c r="I21" s="112">
        <f t="shared" ref="I21" si="11">F21+H21</f>
        <v>10000</v>
      </c>
      <c r="J21" s="533" t="s">
        <v>906</v>
      </c>
    </row>
    <row r="22" spans="1:11" ht="21" customHeight="1">
      <c r="A22" s="190"/>
      <c r="B22" s="509" t="s">
        <v>304</v>
      </c>
      <c r="C22" s="194"/>
      <c r="D22" s="195"/>
      <c r="E22" s="194"/>
      <c r="F22" s="505"/>
      <c r="G22" s="505"/>
      <c r="H22" s="506"/>
      <c r="I22" s="507"/>
      <c r="J22" s="259"/>
    </row>
    <row r="23" spans="1:11" ht="21" customHeight="1">
      <c r="A23" s="510"/>
      <c r="B23" s="515" t="s">
        <v>943</v>
      </c>
      <c r="C23" s="194">
        <v>6</v>
      </c>
      <c r="D23" s="195" t="s">
        <v>20</v>
      </c>
      <c r="E23" s="194">
        <v>5148</v>
      </c>
      <c r="F23" s="505">
        <f>C23*E23</f>
        <v>30888</v>
      </c>
      <c r="G23" s="505">
        <v>0</v>
      </c>
      <c r="H23" s="506">
        <f>C23*G23</f>
        <v>0</v>
      </c>
      <c r="I23" s="507">
        <f>F23+H23</f>
        <v>30888</v>
      </c>
      <c r="J23" s="302"/>
    </row>
    <row r="24" spans="1:11" ht="21" customHeight="1">
      <c r="A24" s="510"/>
      <c r="B24" s="515" t="s">
        <v>944</v>
      </c>
      <c r="C24" s="194">
        <v>2</v>
      </c>
      <c r="D24" s="195" t="s">
        <v>20</v>
      </c>
      <c r="E24" s="194">
        <v>4576</v>
      </c>
      <c r="F24" s="505">
        <f>C24*E24</f>
        <v>9152</v>
      </c>
      <c r="G24" s="505">
        <v>0</v>
      </c>
      <c r="H24" s="506">
        <f>C24*G24</f>
        <v>0</v>
      </c>
      <c r="I24" s="507">
        <f>F24+H24</f>
        <v>9152</v>
      </c>
      <c r="J24" s="302"/>
    </row>
    <row r="25" spans="1:11" ht="21" customHeight="1">
      <c r="A25" s="510"/>
      <c r="B25" s="515" t="s">
        <v>945</v>
      </c>
      <c r="C25" s="194">
        <v>3</v>
      </c>
      <c r="D25" s="195" t="s">
        <v>20</v>
      </c>
      <c r="E25" s="194">
        <v>2756</v>
      </c>
      <c r="F25" s="505">
        <f>C25*E25</f>
        <v>8268</v>
      </c>
      <c r="G25" s="505">
        <v>0</v>
      </c>
      <c r="H25" s="506">
        <f>C25*G25</f>
        <v>0</v>
      </c>
      <c r="I25" s="507">
        <f>F25+H25</f>
        <v>8268</v>
      </c>
      <c r="J25" s="302"/>
    </row>
    <row r="26" spans="1:11" ht="21" customHeight="1">
      <c r="A26" s="510"/>
      <c r="B26" s="515" t="s">
        <v>946</v>
      </c>
      <c r="C26" s="194">
        <v>2</v>
      </c>
      <c r="D26" s="195" t="s">
        <v>20</v>
      </c>
      <c r="E26" s="194">
        <v>3302</v>
      </c>
      <c r="F26" s="505">
        <f>C26*E26</f>
        <v>6604</v>
      </c>
      <c r="G26" s="505">
        <v>0</v>
      </c>
      <c r="H26" s="506">
        <f>C26*G26</f>
        <v>0</v>
      </c>
      <c r="I26" s="507">
        <f>F26+H26</f>
        <v>6604</v>
      </c>
      <c r="J26" s="302"/>
    </row>
    <row r="27" spans="1:11" ht="21" customHeight="1">
      <c r="A27" s="190"/>
      <c r="B27" s="515" t="s">
        <v>947</v>
      </c>
      <c r="C27" s="194">
        <v>1</v>
      </c>
      <c r="D27" s="195" t="s">
        <v>20</v>
      </c>
      <c r="E27" s="194">
        <v>4498</v>
      </c>
      <c r="F27" s="505">
        <f>C27*E27</f>
        <v>4498</v>
      </c>
      <c r="G27" s="505">
        <v>0</v>
      </c>
      <c r="H27" s="506">
        <f>C27*G27</f>
        <v>0</v>
      </c>
      <c r="I27" s="507">
        <f>F27+H27</f>
        <v>4498</v>
      </c>
      <c r="J27" s="259"/>
      <c r="K27" s="511"/>
    </row>
    <row r="28" spans="1:11" ht="21" customHeight="1" thickBot="1">
      <c r="A28" s="190"/>
      <c r="B28" s="196" t="s">
        <v>299</v>
      </c>
      <c r="C28" s="194"/>
      <c r="D28" s="195"/>
      <c r="E28" s="194"/>
      <c r="F28" s="194"/>
      <c r="G28" s="194"/>
      <c r="H28" s="194"/>
      <c r="I28" s="570">
        <f>SUM(I13:I27)</f>
        <v>105845</v>
      </c>
      <c r="J28" s="259"/>
    </row>
    <row r="29" spans="1:11" ht="21" customHeight="1">
      <c r="A29" s="528"/>
      <c r="B29" s="529"/>
      <c r="C29" s="530"/>
      <c r="D29" s="531"/>
      <c r="E29" s="530"/>
      <c r="F29" s="530"/>
      <c r="G29" s="530"/>
      <c r="H29" s="530"/>
      <c r="I29" s="532"/>
      <c r="J29" s="534"/>
    </row>
    <row r="30" spans="1:11" ht="21" customHeight="1">
      <c r="A30" s="510"/>
      <c r="B30" s="196"/>
      <c r="C30" s="194"/>
      <c r="D30" s="195"/>
      <c r="E30" s="194"/>
      <c r="F30" s="194"/>
      <c r="G30" s="194"/>
      <c r="H30" s="194"/>
      <c r="I30" s="522"/>
      <c r="J30" s="302"/>
    </row>
    <row r="31" spans="1:11" ht="21" customHeight="1">
      <c r="A31" s="197"/>
      <c r="B31" s="198"/>
      <c r="C31" s="199"/>
      <c r="D31" s="200"/>
      <c r="E31" s="199"/>
      <c r="F31" s="199"/>
      <c r="G31" s="199"/>
      <c r="H31" s="199"/>
      <c r="I31" s="201"/>
      <c r="J31" s="535"/>
    </row>
    <row r="32" spans="1:11" ht="21" customHeight="1">
      <c r="A32" s="259">
        <v>2</v>
      </c>
      <c r="B32" s="512" t="s">
        <v>199</v>
      </c>
      <c r="C32" s="192"/>
      <c r="D32" s="193"/>
      <c r="E32" s="193"/>
      <c r="F32" s="193"/>
      <c r="G32" s="193"/>
      <c r="H32" s="193"/>
      <c r="I32" s="193"/>
      <c r="J32" s="259"/>
    </row>
    <row r="33" spans="1:10" ht="21" customHeight="1">
      <c r="A33" s="168">
        <v>2.1</v>
      </c>
      <c r="B33" s="513" t="s">
        <v>647</v>
      </c>
      <c r="C33" s="306"/>
      <c r="D33" s="514"/>
      <c r="E33" s="50"/>
      <c r="F33" s="461"/>
      <c r="G33" s="50"/>
      <c r="H33" s="461"/>
      <c r="I33" s="400"/>
      <c r="J33" s="352"/>
    </row>
    <row r="34" spans="1:10" ht="21" customHeight="1">
      <c r="A34" s="27"/>
      <c r="B34" s="515" t="s">
        <v>907</v>
      </c>
      <c r="C34" s="194">
        <v>10.199999999999999</v>
      </c>
      <c r="D34" s="195" t="s">
        <v>17</v>
      </c>
      <c r="E34" s="461">
        <v>1000</v>
      </c>
      <c r="F34" s="505">
        <f>C34*E34</f>
        <v>10200</v>
      </c>
      <c r="G34" s="505">
        <v>0</v>
      </c>
      <c r="H34" s="506">
        <f>C34*G34</f>
        <v>0</v>
      </c>
      <c r="I34" s="507">
        <f>F34+H34</f>
        <v>10200</v>
      </c>
      <c r="J34" s="326" t="s">
        <v>648</v>
      </c>
    </row>
    <row r="35" spans="1:10" ht="21" customHeight="1">
      <c r="A35" s="27"/>
      <c r="B35" s="515" t="s">
        <v>908</v>
      </c>
      <c r="C35" s="194">
        <v>28.5</v>
      </c>
      <c r="D35" s="195" t="s">
        <v>22</v>
      </c>
      <c r="E35" s="461">
        <v>300</v>
      </c>
      <c r="F35" s="505">
        <f>C35*E35</f>
        <v>8550</v>
      </c>
      <c r="G35" s="505">
        <v>0</v>
      </c>
      <c r="H35" s="506">
        <f>C35*G35</f>
        <v>0</v>
      </c>
      <c r="I35" s="507">
        <f>F35+H35</f>
        <v>8550</v>
      </c>
      <c r="J35" s="326" t="s">
        <v>648</v>
      </c>
    </row>
    <row r="36" spans="1:10" ht="21" customHeight="1">
      <c r="A36" s="27"/>
      <c r="B36" s="515" t="s">
        <v>990</v>
      </c>
      <c r="C36" s="194">
        <v>2</v>
      </c>
      <c r="D36" s="195" t="s">
        <v>17</v>
      </c>
      <c r="E36" s="461">
        <v>900</v>
      </c>
      <c r="F36" s="505">
        <f>C36*E36</f>
        <v>1800</v>
      </c>
      <c r="G36" s="505">
        <v>0</v>
      </c>
      <c r="H36" s="506">
        <f>C36*G36</f>
        <v>0</v>
      </c>
      <c r="I36" s="507">
        <f>F36+H36</f>
        <v>1800</v>
      </c>
      <c r="J36" s="326" t="s">
        <v>648</v>
      </c>
    </row>
    <row r="37" spans="1:10" ht="21" customHeight="1">
      <c r="A37" s="27"/>
      <c r="B37" s="515" t="s">
        <v>909</v>
      </c>
      <c r="C37" s="194">
        <v>7.5</v>
      </c>
      <c r="D37" s="195" t="s">
        <v>17</v>
      </c>
      <c r="E37" s="461">
        <v>2000</v>
      </c>
      <c r="F37" s="505">
        <f>C37*E37</f>
        <v>15000</v>
      </c>
      <c r="G37" s="505">
        <v>0</v>
      </c>
      <c r="H37" s="506">
        <f>C37*G37</f>
        <v>0</v>
      </c>
      <c r="I37" s="507">
        <f>F37+H37</f>
        <v>15000</v>
      </c>
      <c r="J37" s="326" t="s">
        <v>648</v>
      </c>
    </row>
    <row r="38" spans="1:10" ht="21" customHeight="1">
      <c r="A38" s="27"/>
      <c r="B38" s="515" t="s">
        <v>910</v>
      </c>
      <c r="C38" s="194"/>
      <c r="D38" s="195"/>
      <c r="E38" s="461"/>
      <c r="F38" s="505"/>
      <c r="G38" s="505"/>
      <c r="H38" s="506"/>
      <c r="I38" s="516"/>
      <c r="J38" s="517"/>
    </row>
    <row r="39" spans="1:10" ht="21" customHeight="1">
      <c r="A39" s="27"/>
      <c r="B39" s="515" t="s">
        <v>911</v>
      </c>
      <c r="C39" s="194">
        <v>35.5</v>
      </c>
      <c r="D39" s="195" t="s">
        <v>22</v>
      </c>
      <c r="E39" s="461">
        <v>300</v>
      </c>
      <c r="F39" s="505">
        <f>C39*E39</f>
        <v>10650</v>
      </c>
      <c r="G39" s="505">
        <v>0</v>
      </c>
      <c r="H39" s="506">
        <f>C39*G39</f>
        <v>0</v>
      </c>
      <c r="I39" s="516">
        <f>F39+H39</f>
        <v>10650</v>
      </c>
      <c r="J39" s="326" t="s">
        <v>648</v>
      </c>
    </row>
    <row r="40" spans="1:10" ht="21" customHeight="1" thickBot="1">
      <c r="A40" s="27"/>
      <c r="B40" s="196" t="s">
        <v>649</v>
      </c>
      <c r="C40" s="194"/>
      <c r="D40" s="195"/>
      <c r="E40" s="194"/>
      <c r="F40" s="194"/>
      <c r="G40" s="194"/>
      <c r="H40" s="194"/>
      <c r="I40" s="570">
        <f>SUM(I34:I39)</f>
        <v>46200</v>
      </c>
      <c r="J40" s="517"/>
    </row>
    <row r="41" spans="1:10" ht="21" customHeight="1">
      <c r="A41" s="168">
        <v>2.2000000000000002</v>
      </c>
      <c r="B41" s="518" t="s">
        <v>650</v>
      </c>
      <c r="C41" s="194"/>
      <c r="D41" s="195"/>
      <c r="E41" s="194"/>
      <c r="F41" s="194"/>
      <c r="G41" s="194"/>
      <c r="H41" s="194"/>
      <c r="I41" s="519"/>
      <c r="J41" s="536"/>
    </row>
    <row r="42" spans="1:10" ht="21" customHeight="1">
      <c r="A42" s="27"/>
      <c r="B42" s="515" t="s">
        <v>912</v>
      </c>
      <c r="C42" s="194">
        <v>5</v>
      </c>
      <c r="D42" s="195" t="s">
        <v>17</v>
      </c>
      <c r="E42" s="461">
        <v>1000</v>
      </c>
      <c r="F42" s="505">
        <f>C42*E42</f>
        <v>5000</v>
      </c>
      <c r="G42" s="505">
        <v>0</v>
      </c>
      <c r="H42" s="506">
        <f>C42*G42</f>
        <v>0</v>
      </c>
      <c r="I42" s="507">
        <f>F42+H42</f>
        <v>5000</v>
      </c>
      <c r="J42" s="326" t="s">
        <v>648</v>
      </c>
    </row>
    <row r="43" spans="1:10" s="266" customFormat="1" ht="21" customHeight="1">
      <c r="A43" s="27"/>
      <c r="B43" s="515" t="s">
        <v>908</v>
      </c>
      <c r="C43" s="194">
        <v>15</v>
      </c>
      <c r="D43" s="195" t="s">
        <v>22</v>
      </c>
      <c r="E43" s="461">
        <v>300</v>
      </c>
      <c r="F43" s="505">
        <f>C43*E43</f>
        <v>4500</v>
      </c>
      <c r="G43" s="505">
        <v>0</v>
      </c>
      <c r="H43" s="506">
        <f>C43*G43</f>
        <v>0</v>
      </c>
      <c r="I43" s="507">
        <f>F43+H43</f>
        <v>4500</v>
      </c>
      <c r="J43" s="326" t="s">
        <v>648</v>
      </c>
    </row>
    <row r="44" spans="1:10" s="266" customFormat="1" ht="21" customHeight="1">
      <c r="A44" s="42"/>
      <c r="B44" s="515" t="s">
        <v>988</v>
      </c>
      <c r="C44" s="557">
        <v>4.5999999999999996</v>
      </c>
      <c r="D44" s="192" t="s">
        <v>17</v>
      </c>
      <c r="E44" s="400">
        <v>1100</v>
      </c>
      <c r="F44" s="465">
        <f>C44*E44</f>
        <v>5060</v>
      </c>
      <c r="G44" s="465">
        <v>0</v>
      </c>
      <c r="H44" s="466">
        <f>C44*G44</f>
        <v>0</v>
      </c>
      <c r="I44" s="467">
        <f>F44+H44</f>
        <v>5060</v>
      </c>
      <c r="J44" s="344" t="s">
        <v>648</v>
      </c>
    </row>
    <row r="45" spans="1:10" s="266" customFormat="1" ht="21" customHeight="1">
      <c r="A45" s="27"/>
      <c r="B45" s="515" t="s">
        <v>911</v>
      </c>
      <c r="C45" s="194">
        <v>19</v>
      </c>
      <c r="D45" s="195" t="s">
        <v>22</v>
      </c>
      <c r="E45" s="461">
        <v>300</v>
      </c>
      <c r="F45" s="505">
        <f>C45*E45</f>
        <v>5700</v>
      </c>
      <c r="G45" s="505">
        <v>0</v>
      </c>
      <c r="H45" s="506">
        <f>C45*G45</f>
        <v>0</v>
      </c>
      <c r="I45" s="516">
        <f>F45+H45</f>
        <v>5700</v>
      </c>
      <c r="J45" s="326" t="s">
        <v>648</v>
      </c>
    </row>
    <row r="46" spans="1:10" s="266" customFormat="1" ht="21" customHeight="1" thickBot="1">
      <c r="A46" s="520"/>
      <c r="B46" s="196" t="s">
        <v>651</v>
      </c>
      <c r="C46" s="194"/>
      <c r="D46" s="195"/>
      <c r="E46" s="194"/>
      <c r="F46" s="194"/>
      <c r="G46" s="194"/>
      <c r="H46" s="194"/>
      <c r="I46" s="570">
        <f>SUM(I42:I45)</f>
        <v>20260</v>
      </c>
      <c r="J46" s="536"/>
    </row>
    <row r="47" spans="1:10" s="266" customFormat="1" ht="21" customHeight="1">
      <c r="A47" s="168">
        <v>2.2999999999999998</v>
      </c>
      <c r="B47" s="521" t="s">
        <v>652</v>
      </c>
      <c r="C47" s="194"/>
      <c r="D47" s="195"/>
      <c r="E47" s="194"/>
      <c r="F47" s="194"/>
      <c r="G47" s="194"/>
      <c r="H47" s="194"/>
      <c r="I47" s="522"/>
      <c r="J47" s="302"/>
    </row>
    <row r="48" spans="1:10" s="266" customFormat="1" ht="21" customHeight="1">
      <c r="A48" s="520"/>
      <c r="B48" s="515" t="s">
        <v>653</v>
      </c>
      <c r="C48" s="194">
        <v>4.8499999999999996</v>
      </c>
      <c r="D48" s="195" t="s">
        <v>17</v>
      </c>
      <c r="E48" s="505">
        <v>2500</v>
      </c>
      <c r="F48" s="505">
        <f t="shared" ref="F48:F54" si="12">C48*E48</f>
        <v>12125</v>
      </c>
      <c r="G48" s="505">
        <v>0</v>
      </c>
      <c r="H48" s="506">
        <f t="shared" ref="H48:H54" si="13">C48*G48</f>
        <v>0</v>
      </c>
      <c r="I48" s="507">
        <f t="shared" ref="I48:I54" si="14">F48+H48</f>
        <v>12125</v>
      </c>
      <c r="J48" s="326" t="s">
        <v>648</v>
      </c>
    </row>
    <row r="49" spans="1:10" s="266" customFormat="1" ht="21" customHeight="1">
      <c r="A49" s="520"/>
      <c r="B49" s="515" t="s">
        <v>654</v>
      </c>
      <c r="C49" s="194">
        <v>0.35</v>
      </c>
      <c r="D49" s="195" t="s">
        <v>17</v>
      </c>
      <c r="E49" s="505">
        <v>2500</v>
      </c>
      <c r="F49" s="505">
        <f t="shared" si="12"/>
        <v>875</v>
      </c>
      <c r="G49" s="505">
        <v>0</v>
      </c>
      <c r="H49" s="506">
        <f t="shared" si="13"/>
        <v>0</v>
      </c>
      <c r="I49" s="507">
        <f t="shared" si="14"/>
        <v>875</v>
      </c>
      <c r="J49" s="326" t="s">
        <v>648</v>
      </c>
    </row>
    <row r="50" spans="1:10" s="266" customFormat="1" ht="21" customHeight="1">
      <c r="A50" s="45"/>
      <c r="B50" s="329" t="s">
        <v>655</v>
      </c>
      <c r="C50" s="254">
        <v>1</v>
      </c>
      <c r="D50" s="5" t="s">
        <v>20</v>
      </c>
      <c r="E50" s="254">
        <v>150</v>
      </c>
      <c r="F50" s="3">
        <f t="shared" si="12"/>
        <v>150</v>
      </c>
      <c r="G50" s="254">
        <v>0</v>
      </c>
      <c r="H50" s="3">
        <f t="shared" si="13"/>
        <v>0</v>
      </c>
      <c r="I50" s="17">
        <f t="shared" si="14"/>
        <v>150</v>
      </c>
      <c r="J50" s="326" t="s">
        <v>648</v>
      </c>
    </row>
    <row r="51" spans="1:10" s="266" customFormat="1" ht="21" customHeight="1">
      <c r="A51" s="636"/>
      <c r="B51" s="637" t="s">
        <v>656</v>
      </c>
      <c r="C51" s="530">
        <v>5</v>
      </c>
      <c r="D51" s="531" t="s">
        <v>20</v>
      </c>
      <c r="E51" s="638">
        <v>1000</v>
      </c>
      <c r="F51" s="638">
        <f t="shared" si="12"/>
        <v>5000</v>
      </c>
      <c r="G51" s="638">
        <v>0</v>
      </c>
      <c r="H51" s="639">
        <f t="shared" si="13"/>
        <v>0</v>
      </c>
      <c r="I51" s="516">
        <f t="shared" si="14"/>
        <v>5000</v>
      </c>
      <c r="J51" s="462" t="s">
        <v>648</v>
      </c>
    </row>
    <row r="52" spans="1:10" s="266" customFormat="1" ht="21" customHeight="1">
      <c r="A52" s="27"/>
      <c r="B52" s="515" t="s">
        <v>657</v>
      </c>
      <c r="C52" s="194">
        <v>5</v>
      </c>
      <c r="D52" s="195" t="s">
        <v>20</v>
      </c>
      <c r="E52" s="461">
        <v>150</v>
      </c>
      <c r="F52" s="505">
        <f t="shared" si="12"/>
        <v>750</v>
      </c>
      <c r="G52" s="505">
        <v>0</v>
      </c>
      <c r="H52" s="506">
        <f t="shared" si="13"/>
        <v>0</v>
      </c>
      <c r="I52" s="507">
        <f t="shared" si="14"/>
        <v>750</v>
      </c>
      <c r="J52" s="326" t="s">
        <v>648</v>
      </c>
    </row>
    <row r="53" spans="1:10" ht="21" customHeight="1">
      <c r="A53" s="110"/>
      <c r="B53" s="379" t="s">
        <v>989</v>
      </c>
      <c r="C53" s="109">
        <v>5</v>
      </c>
      <c r="D53" s="200" t="s">
        <v>20</v>
      </c>
      <c r="E53" s="397">
        <v>180</v>
      </c>
      <c r="F53" s="397">
        <f t="shared" si="12"/>
        <v>900</v>
      </c>
      <c r="G53" s="397">
        <v>0</v>
      </c>
      <c r="H53" s="398">
        <f t="shared" si="13"/>
        <v>0</v>
      </c>
      <c r="I53" s="399">
        <f t="shared" si="14"/>
        <v>900</v>
      </c>
      <c r="J53" s="345" t="s">
        <v>648</v>
      </c>
    </row>
    <row r="54" spans="1:10" s="18" customFormat="1" ht="21" customHeight="1">
      <c r="A54" s="45"/>
      <c r="B54" s="263" t="s">
        <v>913</v>
      </c>
      <c r="C54" s="37">
        <v>5</v>
      </c>
      <c r="D54" s="36" t="s">
        <v>20</v>
      </c>
      <c r="E54" s="400">
        <v>180</v>
      </c>
      <c r="F54" s="400">
        <f t="shared" si="12"/>
        <v>900</v>
      </c>
      <c r="G54" s="400">
        <v>0</v>
      </c>
      <c r="H54" s="113">
        <f t="shared" si="13"/>
        <v>0</v>
      </c>
      <c r="I54" s="401">
        <f t="shared" si="14"/>
        <v>900</v>
      </c>
      <c r="J54" s="344" t="s">
        <v>648</v>
      </c>
    </row>
    <row r="55" spans="1:10" ht="20.100000000000001" customHeight="1" thickBot="1">
      <c r="A55" s="520"/>
      <c r="B55" s="196" t="s">
        <v>658</v>
      </c>
      <c r="C55" s="194"/>
      <c r="D55" s="195"/>
      <c r="E55" s="194"/>
      <c r="F55" s="194"/>
      <c r="G55" s="194"/>
      <c r="H55" s="194"/>
      <c r="I55" s="570">
        <f>SUM(I48:I54)</f>
        <v>20700</v>
      </c>
      <c r="J55" s="521"/>
    </row>
    <row r="56" spans="1:10" ht="20.100000000000001" customHeight="1" thickBot="1">
      <c r="A56" s="523"/>
      <c r="B56" s="196" t="s">
        <v>300</v>
      </c>
      <c r="C56" s="524"/>
      <c r="D56" s="525"/>
      <c r="E56" s="524"/>
      <c r="F56" s="524"/>
      <c r="G56" s="524"/>
      <c r="H56" s="524"/>
      <c r="I56" s="571">
        <f>I40+I46+I55</f>
        <v>87160</v>
      </c>
      <c r="J56" s="521"/>
    </row>
    <row r="57" spans="1:10" ht="20.100000000000001" customHeight="1">
      <c r="A57" s="365"/>
      <c r="B57" s="366"/>
      <c r="C57" s="367"/>
      <c r="D57" s="366"/>
      <c r="E57" s="366"/>
      <c r="F57" s="366"/>
      <c r="G57" s="366"/>
      <c r="H57" s="366"/>
      <c r="I57" s="368"/>
      <c r="J57" s="368"/>
    </row>
    <row r="58" spans="1:10" ht="20.100000000000001" customHeight="1">
      <c r="A58" s="369"/>
      <c r="B58" s="370"/>
      <c r="C58" s="371"/>
      <c r="D58" s="370"/>
      <c r="E58" s="370"/>
      <c r="F58" s="370"/>
      <c r="G58" s="370"/>
      <c r="H58" s="370"/>
      <c r="I58" s="372"/>
      <c r="J58" s="372"/>
    </row>
    <row r="59" spans="1:10" ht="20.100000000000001" customHeight="1">
      <c r="A59" s="369"/>
      <c r="B59" s="370"/>
      <c r="C59" s="371"/>
      <c r="D59" s="370"/>
      <c r="E59" s="370"/>
      <c r="F59" s="370"/>
      <c r="G59" s="370"/>
      <c r="H59" s="370"/>
      <c r="I59" s="372"/>
      <c r="J59" s="372"/>
    </row>
    <row r="60" spans="1:10" ht="20.100000000000001" customHeight="1">
      <c r="A60" s="369"/>
      <c r="B60" s="370"/>
      <c r="C60" s="371"/>
      <c r="D60" s="370"/>
      <c r="E60" s="370"/>
      <c r="F60" s="370"/>
      <c r="G60" s="370"/>
      <c r="H60" s="370"/>
      <c r="I60" s="372"/>
      <c r="J60" s="372"/>
    </row>
    <row r="61" spans="1:10" ht="20.100000000000001" customHeight="1">
      <c r="A61" s="369"/>
      <c r="B61" s="370"/>
      <c r="C61" s="371"/>
      <c r="D61" s="370"/>
      <c r="E61" s="370"/>
      <c r="F61" s="370"/>
      <c r="G61" s="370"/>
      <c r="H61" s="370"/>
      <c r="I61" s="372"/>
      <c r="J61" s="372"/>
    </row>
    <row r="62" spans="1:10" ht="20.100000000000001" customHeight="1">
      <c r="A62" s="369"/>
      <c r="B62" s="370"/>
      <c r="C62" s="371"/>
      <c r="D62" s="370"/>
      <c r="E62" s="370"/>
      <c r="F62" s="370"/>
      <c r="G62" s="370"/>
      <c r="H62" s="370"/>
      <c r="I62" s="372"/>
      <c r="J62" s="372"/>
    </row>
    <row r="63" spans="1:10" ht="20.100000000000001" customHeight="1">
      <c r="A63" s="369"/>
      <c r="B63" s="370"/>
      <c r="C63" s="371"/>
      <c r="D63" s="370"/>
      <c r="E63" s="370"/>
      <c r="F63" s="370"/>
      <c r="G63" s="370"/>
      <c r="H63" s="370"/>
      <c r="I63" s="372"/>
      <c r="J63" s="372"/>
    </row>
    <row r="64" spans="1:10" ht="20.100000000000001" customHeight="1">
      <c r="A64" s="369"/>
      <c r="B64" s="370"/>
      <c r="C64" s="371"/>
      <c r="D64" s="370"/>
      <c r="E64" s="370"/>
      <c r="F64" s="370"/>
      <c r="G64" s="370"/>
      <c r="H64" s="370"/>
      <c r="I64" s="372"/>
      <c r="J64" s="372"/>
    </row>
    <row r="65" spans="1:10" ht="20.100000000000001" customHeight="1">
      <c r="A65" s="369"/>
      <c r="B65" s="370"/>
      <c r="C65" s="371"/>
      <c r="D65" s="370"/>
      <c r="E65" s="370"/>
      <c r="F65" s="370"/>
      <c r="G65" s="370"/>
      <c r="H65" s="370"/>
      <c r="I65" s="372"/>
      <c r="J65" s="372"/>
    </row>
    <row r="66" spans="1:10" ht="20.100000000000001" customHeight="1">
      <c r="A66" s="369"/>
      <c r="B66" s="370"/>
      <c r="C66" s="371"/>
      <c r="D66" s="370"/>
      <c r="E66" s="370"/>
      <c r="F66" s="370"/>
      <c r="G66" s="370"/>
      <c r="H66" s="370"/>
      <c r="I66" s="372"/>
      <c r="J66" s="370"/>
    </row>
    <row r="67" spans="1:10" ht="20.100000000000001" customHeight="1">
      <c r="A67" s="369"/>
      <c r="B67" s="370"/>
      <c r="C67" s="371"/>
      <c r="D67" s="370"/>
      <c r="E67" s="370"/>
      <c r="F67" s="370"/>
      <c r="G67" s="370"/>
      <c r="H67" s="370"/>
      <c r="I67" s="372"/>
      <c r="J67" s="370"/>
    </row>
    <row r="68" spans="1:10" ht="20.100000000000001" customHeight="1">
      <c r="A68" s="369"/>
      <c r="B68" s="370"/>
      <c r="C68" s="371"/>
      <c r="D68" s="370"/>
      <c r="E68" s="370"/>
      <c r="F68" s="370"/>
      <c r="G68" s="370"/>
      <c r="H68" s="370"/>
      <c r="I68" s="372"/>
      <c r="J68" s="370"/>
    </row>
    <row r="69" spans="1:10" ht="20.100000000000001" customHeight="1">
      <c r="A69" s="369"/>
      <c r="B69" s="370"/>
      <c r="C69" s="371"/>
      <c r="D69" s="370"/>
      <c r="E69" s="370"/>
      <c r="F69" s="370"/>
      <c r="G69" s="370"/>
      <c r="H69" s="370"/>
      <c r="I69" s="372"/>
      <c r="J69" s="370"/>
    </row>
    <row r="70" spans="1:10" ht="20.100000000000001" customHeight="1">
      <c r="A70" s="369"/>
      <c r="B70" s="370"/>
      <c r="C70" s="371"/>
      <c r="D70" s="370"/>
      <c r="E70" s="370"/>
      <c r="F70" s="370"/>
      <c r="G70" s="370"/>
      <c r="H70" s="370"/>
      <c r="I70" s="372"/>
      <c r="J70" s="370"/>
    </row>
    <row r="71" spans="1:10" ht="20.100000000000001" customHeight="1">
      <c r="A71" s="369"/>
      <c r="B71" s="370"/>
      <c r="C71" s="371"/>
      <c r="D71" s="370"/>
      <c r="E71" s="370"/>
      <c r="F71" s="370"/>
      <c r="G71" s="370"/>
      <c r="H71" s="370"/>
      <c r="I71" s="372"/>
      <c r="J71" s="370"/>
    </row>
    <row r="72" spans="1:10" ht="20.100000000000001" customHeight="1">
      <c r="A72" s="369"/>
      <c r="B72" s="370"/>
      <c r="C72" s="371"/>
      <c r="D72" s="370"/>
      <c r="E72" s="370"/>
      <c r="F72" s="370"/>
      <c r="G72" s="370"/>
      <c r="H72" s="370"/>
      <c r="I72" s="372"/>
      <c r="J72" s="370"/>
    </row>
    <row r="73" spans="1:10" ht="20.100000000000001" customHeight="1">
      <c r="A73" s="369"/>
      <c r="B73" s="370"/>
      <c r="C73" s="371"/>
      <c r="D73" s="370"/>
      <c r="E73" s="370"/>
      <c r="F73" s="370"/>
      <c r="G73" s="370"/>
      <c r="H73" s="370"/>
      <c r="I73" s="372"/>
      <c r="J73" s="370"/>
    </row>
    <row r="74" spans="1:10" ht="20.100000000000001" customHeight="1">
      <c r="A74" s="369"/>
      <c r="B74" s="370"/>
      <c r="C74" s="371"/>
      <c r="D74" s="370"/>
      <c r="E74" s="370"/>
      <c r="F74" s="370"/>
      <c r="G74" s="370"/>
      <c r="H74" s="370"/>
      <c r="I74" s="372"/>
      <c r="J74" s="370"/>
    </row>
    <row r="75" spans="1:10" ht="20.100000000000001" customHeight="1">
      <c r="A75" s="369"/>
      <c r="B75" s="370"/>
      <c r="C75" s="371"/>
      <c r="D75" s="370"/>
      <c r="E75" s="370"/>
      <c r="F75" s="370"/>
      <c r="G75" s="370"/>
      <c r="H75" s="370"/>
      <c r="I75" s="372"/>
      <c r="J75" s="370"/>
    </row>
    <row r="76" spans="1:10" ht="20.100000000000001" customHeight="1">
      <c r="A76" s="202"/>
      <c r="B76" s="203"/>
      <c r="C76" s="204"/>
      <c r="D76" s="203"/>
      <c r="E76" s="203"/>
      <c r="F76" s="203"/>
      <c r="G76" s="203"/>
      <c r="H76" s="203"/>
      <c r="I76" s="205"/>
      <c r="J76" s="203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48" orientation="landscape" useFirstPageNumber="1" r:id="rId1"/>
  <headerFooter alignWithMargins="0">
    <oddHeader xml:space="preserve">&amp;R&amp;"TH SarabunPSK,Regular"&amp;12แบบ ปร.4 แผ่นที่ &amp;P/58  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08"/>
  <sheetViews>
    <sheetView view="pageBreakPreview" zoomScaleNormal="90" zoomScaleSheetLayoutView="100" zoomScalePageLayoutView="90" workbookViewId="0">
      <selection activeCell="M15" sqref="M15"/>
    </sheetView>
  </sheetViews>
  <sheetFormatPr defaultColWidth="9.125" defaultRowHeight="21" customHeight="1"/>
  <cols>
    <col min="1" max="1" width="6.75" style="107" customWidth="1"/>
    <col min="2" max="2" width="55.375" style="18" customWidth="1"/>
    <col min="3" max="3" width="10.375" style="66" bestFit="1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6384" width="9.125" style="18"/>
  </cols>
  <sheetData>
    <row r="1" spans="1:10" s="98" customFormat="1" ht="21" customHeight="1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s="98" customFormat="1" ht="21" customHeight="1">
      <c r="A2" s="130" t="s">
        <v>281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s="98" customFormat="1" ht="21" customHeight="1">
      <c r="A3" s="141" t="str">
        <f>[5]ปร.6!A2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s="98" customFormat="1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60"/>
      <c r="F4" s="141" t="s">
        <v>282</v>
      </c>
      <c r="G4" s="141" t="str">
        <f>'รวม '!G4:J4</f>
        <v>P2/2567</v>
      </c>
      <c r="H4" s="132"/>
      <c r="I4" s="132"/>
      <c r="J4" s="132"/>
    </row>
    <row r="5" spans="1:10" s="98" customFormat="1" ht="21" customHeight="1">
      <c r="A5" s="141" t="s">
        <v>284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s="98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60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s="98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s="98" customFormat="1" ht="21" customHeight="1">
      <c r="A8" s="755" t="s">
        <v>49</v>
      </c>
      <c r="B8" s="755" t="s">
        <v>0</v>
      </c>
      <c r="C8" s="756" t="s">
        <v>1</v>
      </c>
      <c r="D8" s="755" t="s">
        <v>2</v>
      </c>
      <c r="E8" s="757" t="s">
        <v>3</v>
      </c>
      <c r="F8" s="758"/>
      <c r="G8" s="757" t="s">
        <v>4</v>
      </c>
      <c r="H8" s="758"/>
      <c r="I8" s="584" t="s">
        <v>5</v>
      </c>
      <c r="J8" s="755" t="s">
        <v>7</v>
      </c>
    </row>
    <row r="9" spans="1:10" s="98" customFormat="1" ht="21" customHeight="1">
      <c r="A9" s="748"/>
      <c r="B9" s="748"/>
      <c r="C9" s="752"/>
      <c r="D9" s="748"/>
      <c r="E9" s="584" t="s">
        <v>278</v>
      </c>
      <c r="F9" s="294" t="s">
        <v>279</v>
      </c>
      <c r="G9" s="584" t="s">
        <v>278</v>
      </c>
      <c r="H9" s="294" t="s">
        <v>279</v>
      </c>
      <c r="I9" s="142" t="s">
        <v>154</v>
      </c>
      <c r="J9" s="748"/>
    </row>
    <row r="10" spans="1:10" s="98" customFormat="1" ht="21" customHeight="1">
      <c r="A10" s="39"/>
      <c r="B10" s="91" t="s">
        <v>436</v>
      </c>
      <c r="C10" s="105"/>
      <c r="D10" s="2"/>
      <c r="E10" s="2"/>
      <c r="F10" s="2"/>
      <c r="G10" s="2"/>
      <c r="H10" s="2"/>
      <c r="I10" s="2"/>
      <c r="J10" s="2"/>
    </row>
    <row r="11" spans="1:10" s="98" customFormat="1" ht="21" customHeight="1">
      <c r="A11" s="43">
        <v>1</v>
      </c>
      <c r="B11" s="22" t="s">
        <v>73</v>
      </c>
      <c r="C11" s="36"/>
      <c r="D11" s="42"/>
      <c r="E11" s="42"/>
      <c r="F11" s="42"/>
      <c r="G11" s="42"/>
      <c r="H11" s="42"/>
      <c r="I11" s="42"/>
      <c r="J11" s="42"/>
    </row>
    <row r="12" spans="1:10" s="98" customFormat="1" ht="21" customHeight="1">
      <c r="A12" s="609">
        <v>1.1000000000000001</v>
      </c>
      <c r="B12" s="23" t="s">
        <v>78</v>
      </c>
      <c r="C12" s="36"/>
      <c r="D12" s="42"/>
      <c r="E12" s="42"/>
      <c r="F12" s="42"/>
      <c r="G12" s="42"/>
      <c r="H12" s="42"/>
      <c r="I12" s="610">
        <f>I38</f>
        <v>749835</v>
      </c>
      <c r="J12" s="42"/>
    </row>
    <row r="13" spans="1:10" s="98" customFormat="1" ht="21" customHeight="1">
      <c r="A13" s="609">
        <v>1.2</v>
      </c>
      <c r="B13" s="23" t="s">
        <v>79</v>
      </c>
      <c r="C13" s="36"/>
      <c r="D13" s="42"/>
      <c r="E13" s="42"/>
      <c r="F13" s="42"/>
      <c r="G13" s="42"/>
      <c r="H13" s="42"/>
      <c r="I13" s="610">
        <f>I43</f>
        <v>14690</v>
      </c>
      <c r="J13" s="42"/>
    </row>
    <row r="14" spans="1:10" s="98" customFormat="1" ht="21" customHeight="1" thickBot="1">
      <c r="A14" s="43"/>
      <c r="B14" s="43" t="s">
        <v>80</v>
      </c>
      <c r="C14" s="36"/>
      <c r="D14" s="42"/>
      <c r="E14" s="42"/>
      <c r="F14" s="42"/>
      <c r="G14" s="42"/>
      <c r="H14" s="42"/>
      <c r="I14" s="611">
        <f>SUM(I12:I13)</f>
        <v>764525</v>
      </c>
      <c r="J14" s="42"/>
    </row>
    <row r="15" spans="1:10" s="98" customFormat="1" ht="21" customHeight="1">
      <c r="A15" s="43"/>
      <c r="B15" s="43"/>
      <c r="C15" s="36"/>
      <c r="D15" s="42"/>
      <c r="E15" s="42"/>
      <c r="F15" s="42"/>
      <c r="G15" s="42"/>
      <c r="H15" s="42"/>
      <c r="I15" s="612"/>
      <c r="J15" s="42"/>
    </row>
    <row r="16" spans="1:10" s="114" customFormat="1" ht="21" customHeight="1">
      <c r="A16" s="43">
        <v>2</v>
      </c>
      <c r="B16" s="91" t="s">
        <v>12</v>
      </c>
      <c r="C16" s="3"/>
      <c r="D16" s="5"/>
      <c r="E16" s="3"/>
      <c r="F16" s="3"/>
      <c r="G16" s="3"/>
      <c r="H16" s="3"/>
      <c r="I16" s="8"/>
      <c r="J16" s="23"/>
    </row>
    <row r="17" spans="1:10" s="114" customFormat="1" ht="21" customHeight="1">
      <c r="A17" s="230">
        <v>2.1</v>
      </c>
      <c r="B17" s="23" t="s">
        <v>81</v>
      </c>
      <c r="C17" s="3"/>
      <c r="D17" s="5"/>
      <c r="E17" s="3"/>
      <c r="F17" s="3"/>
      <c r="G17" s="3"/>
      <c r="H17" s="3"/>
      <c r="I17" s="3">
        <f>I85</f>
        <v>1799835.5770000005</v>
      </c>
      <c r="J17" s="23"/>
    </row>
    <row r="18" spans="1:10" s="114" customFormat="1" ht="21" customHeight="1">
      <c r="A18" s="230">
        <v>2.2000000000000002</v>
      </c>
      <c r="B18" s="23" t="s">
        <v>82</v>
      </c>
      <c r="C18" s="3"/>
      <c r="D18" s="5"/>
      <c r="E18" s="3"/>
      <c r="F18" s="3"/>
      <c r="G18" s="3"/>
      <c r="H18" s="3"/>
      <c r="I18" s="3">
        <f>I108</f>
        <v>665609.92620000022</v>
      </c>
      <c r="J18" s="23"/>
    </row>
    <row r="19" spans="1:10" s="114" customFormat="1" ht="21" customHeight="1">
      <c r="A19" s="230">
        <v>2.2999999999999998</v>
      </c>
      <c r="B19" s="23" t="s">
        <v>83</v>
      </c>
      <c r="C19" s="3"/>
      <c r="D19" s="5"/>
      <c r="E19" s="3"/>
      <c r="F19" s="3"/>
      <c r="G19" s="3"/>
      <c r="H19" s="3"/>
      <c r="I19" s="3">
        <f>I149</f>
        <v>488458.00133333332</v>
      </c>
      <c r="J19" s="23"/>
    </row>
    <row r="20" spans="1:10" s="114" customFormat="1" ht="21" customHeight="1">
      <c r="A20" s="230">
        <v>2.4</v>
      </c>
      <c r="B20" s="23" t="s">
        <v>84</v>
      </c>
      <c r="C20" s="3"/>
      <c r="D20" s="5"/>
      <c r="E20" s="3"/>
      <c r="F20" s="3"/>
      <c r="G20" s="3"/>
      <c r="H20" s="3"/>
      <c r="I20" s="7">
        <f>I182</f>
        <v>310273.26</v>
      </c>
      <c r="J20" s="23"/>
    </row>
    <row r="21" spans="1:10" s="114" customFormat="1" ht="21" customHeight="1" thickBot="1">
      <c r="A21" s="99"/>
      <c r="B21" s="52" t="s">
        <v>85</v>
      </c>
      <c r="C21" s="3"/>
      <c r="D21" s="5"/>
      <c r="E21" s="3"/>
      <c r="F21" s="3"/>
      <c r="G21" s="3"/>
      <c r="H21" s="3"/>
      <c r="I21" s="137">
        <f>SUM(I17:I20)</f>
        <v>3264176.7645333335</v>
      </c>
      <c r="J21" s="23"/>
    </row>
    <row r="22" spans="1:10" s="114" customFormat="1" ht="21" customHeight="1">
      <c r="A22" s="99"/>
      <c r="B22" s="23"/>
      <c r="C22" s="3"/>
      <c r="D22" s="5"/>
      <c r="E22" s="3"/>
      <c r="F22" s="3"/>
      <c r="G22" s="3"/>
      <c r="H22" s="3"/>
      <c r="I22" s="8"/>
      <c r="J22" s="23"/>
    </row>
    <row r="23" spans="1:10" s="114" customFormat="1" ht="21" customHeight="1">
      <c r="A23" s="99"/>
      <c r="B23" s="23"/>
      <c r="C23" s="3"/>
      <c r="D23" s="5"/>
      <c r="E23" s="3"/>
      <c r="F23" s="3"/>
      <c r="G23" s="3"/>
      <c r="H23" s="3"/>
      <c r="I23" s="4"/>
      <c r="J23" s="23"/>
    </row>
    <row r="24" spans="1:10" s="114" customFormat="1" ht="21" customHeight="1">
      <c r="A24" s="99"/>
      <c r="B24" s="23"/>
      <c r="C24" s="3"/>
      <c r="D24" s="5"/>
      <c r="E24" s="3"/>
      <c r="F24" s="3"/>
      <c r="G24" s="3"/>
      <c r="H24" s="3"/>
      <c r="I24" s="4"/>
      <c r="J24" s="23"/>
    </row>
    <row r="25" spans="1:10" s="114" customFormat="1" ht="21" customHeight="1">
      <c r="A25" s="99"/>
      <c r="B25" s="23"/>
      <c r="C25" s="3"/>
      <c r="D25" s="5"/>
      <c r="E25" s="3"/>
      <c r="F25" s="3"/>
      <c r="G25" s="3"/>
      <c r="H25" s="3"/>
      <c r="I25" s="4"/>
      <c r="J25" s="23"/>
    </row>
    <row r="26" spans="1:10" s="114" customFormat="1" ht="21" customHeight="1">
      <c r="A26" s="99"/>
      <c r="B26" s="23"/>
      <c r="C26" s="3"/>
      <c r="D26" s="5"/>
      <c r="E26" s="3"/>
      <c r="F26" s="3"/>
      <c r="G26" s="3"/>
      <c r="H26" s="3"/>
      <c r="I26" s="4"/>
      <c r="J26" s="23"/>
    </row>
    <row r="27" spans="1:10" s="114" customFormat="1" ht="21" customHeight="1">
      <c r="A27" s="99"/>
      <c r="B27" s="23"/>
      <c r="C27" s="3"/>
      <c r="D27" s="5"/>
      <c r="E27" s="3"/>
      <c r="F27" s="3"/>
      <c r="G27" s="3"/>
      <c r="H27" s="3"/>
      <c r="I27" s="4"/>
      <c r="J27" s="23"/>
    </row>
    <row r="28" spans="1:10" s="114" customFormat="1" ht="21" customHeight="1">
      <c r="A28" s="99"/>
      <c r="B28" s="68"/>
      <c r="C28" s="3"/>
      <c r="D28" s="5"/>
      <c r="E28" s="3"/>
      <c r="F28" s="3"/>
      <c r="G28" s="3"/>
      <c r="H28" s="3"/>
      <c r="I28" s="4"/>
      <c r="J28" s="23"/>
    </row>
    <row r="29" spans="1:10" s="114" customFormat="1" ht="21" customHeight="1">
      <c r="A29" s="149"/>
      <c r="B29" s="613"/>
      <c r="C29" s="109"/>
      <c r="D29" s="108"/>
      <c r="E29" s="109"/>
      <c r="F29" s="109"/>
      <c r="G29" s="109"/>
      <c r="H29" s="109"/>
      <c r="I29" s="88"/>
      <c r="J29" s="110"/>
    </row>
    <row r="30" spans="1:10" s="114" customFormat="1" ht="21" customHeight="1" thickBot="1">
      <c r="A30" s="39"/>
      <c r="B30" s="39" t="s">
        <v>86</v>
      </c>
      <c r="C30" s="161"/>
      <c r="D30" s="105"/>
      <c r="E30" s="161"/>
      <c r="F30" s="161"/>
      <c r="G30" s="161"/>
      <c r="H30" s="161"/>
      <c r="I30" s="120">
        <f>+I14+I21</f>
        <v>4028701.7645333335</v>
      </c>
      <c r="J30" s="162"/>
    </row>
    <row r="31" spans="1:10" s="114" customFormat="1" ht="21" customHeight="1">
      <c r="A31" s="581"/>
      <c r="B31" s="231"/>
      <c r="C31" s="147"/>
      <c r="D31" s="146"/>
      <c r="E31" s="147"/>
      <c r="F31" s="147"/>
      <c r="G31" s="147"/>
      <c r="H31" s="147"/>
      <c r="I31" s="104"/>
      <c r="J31" s="148"/>
    </row>
    <row r="32" spans="1:10" s="114" customFormat="1" ht="21" customHeight="1">
      <c r="A32" s="39">
        <v>1</v>
      </c>
      <c r="B32" s="226" t="s">
        <v>73</v>
      </c>
      <c r="C32" s="161"/>
      <c r="D32" s="105"/>
      <c r="E32" s="161"/>
      <c r="F32" s="161"/>
      <c r="G32" s="161"/>
      <c r="H32" s="161"/>
      <c r="I32" s="163"/>
      <c r="J32" s="162"/>
    </row>
    <row r="33" spans="1:10" ht="21" customHeight="1">
      <c r="A33" s="99">
        <v>1.1000000000000001</v>
      </c>
      <c r="B33" s="67" t="s">
        <v>78</v>
      </c>
      <c r="D33" s="36"/>
      <c r="E33" s="37"/>
      <c r="F33" s="37"/>
      <c r="G33" s="37"/>
      <c r="H33" s="37"/>
      <c r="I33" s="8"/>
      <c r="J33" s="45"/>
    </row>
    <row r="34" spans="1:10" ht="21" customHeight="1">
      <c r="A34" s="27"/>
      <c r="B34" s="24" t="s">
        <v>239</v>
      </c>
      <c r="C34" s="3">
        <v>3743</v>
      </c>
      <c r="D34" s="5" t="s">
        <v>29</v>
      </c>
      <c r="E34" s="3">
        <v>150</v>
      </c>
      <c r="F34" s="3">
        <f>C34*E34</f>
        <v>561450</v>
      </c>
      <c r="G34" s="3">
        <v>35</v>
      </c>
      <c r="H34" s="3">
        <f>C34*G34</f>
        <v>131005</v>
      </c>
      <c r="I34" s="4">
        <f>F34+H34</f>
        <v>692455</v>
      </c>
      <c r="J34" s="23"/>
    </row>
    <row r="35" spans="1:10" ht="21" customHeight="1">
      <c r="A35" s="27"/>
      <c r="B35" s="24" t="s">
        <v>303</v>
      </c>
      <c r="C35" s="3">
        <v>1619</v>
      </c>
      <c r="D35" s="5" t="s">
        <v>17</v>
      </c>
      <c r="E35" s="3">
        <v>0</v>
      </c>
      <c r="F35" s="3">
        <f>C35*E35</f>
        <v>0</v>
      </c>
      <c r="G35" s="3">
        <v>20</v>
      </c>
      <c r="H35" s="3">
        <f>C35*G35</f>
        <v>32380</v>
      </c>
      <c r="I35" s="4">
        <f>F35+H35</f>
        <v>32380</v>
      </c>
      <c r="J35" s="23"/>
    </row>
    <row r="36" spans="1:10" ht="21" customHeight="1">
      <c r="A36" s="27"/>
      <c r="B36" s="24" t="s">
        <v>37</v>
      </c>
      <c r="C36" s="3">
        <v>1</v>
      </c>
      <c r="D36" s="5" t="s">
        <v>5</v>
      </c>
      <c r="E36" s="3">
        <v>20000</v>
      </c>
      <c r="F36" s="3">
        <f>C36*E36</f>
        <v>20000</v>
      </c>
      <c r="G36" s="3">
        <v>0</v>
      </c>
      <c r="H36" s="3">
        <f>C36*G36</f>
        <v>0</v>
      </c>
      <c r="I36" s="4">
        <f>F36+H36</f>
        <v>20000</v>
      </c>
      <c r="J36" s="23"/>
    </row>
    <row r="37" spans="1:10" ht="21" customHeight="1">
      <c r="A37" s="42"/>
      <c r="B37" s="24" t="s">
        <v>270</v>
      </c>
      <c r="C37" s="3">
        <v>1</v>
      </c>
      <c r="D37" s="5" t="s">
        <v>5</v>
      </c>
      <c r="E37" s="3">
        <v>5000</v>
      </c>
      <c r="F37" s="3">
        <f>C37*E37</f>
        <v>5000</v>
      </c>
      <c r="G37" s="3">
        <v>0</v>
      </c>
      <c r="H37" s="3">
        <f>C37*G37</f>
        <v>0</v>
      </c>
      <c r="I37" s="17">
        <f>F37+H37</f>
        <v>5000</v>
      </c>
      <c r="J37" s="45"/>
    </row>
    <row r="38" spans="1:10" ht="21" customHeight="1" thickBot="1">
      <c r="A38" s="42"/>
      <c r="B38" s="102" t="s">
        <v>87</v>
      </c>
      <c r="C38" s="37"/>
      <c r="D38" s="36"/>
      <c r="E38" s="37"/>
      <c r="F38" s="37"/>
      <c r="G38" s="37"/>
      <c r="H38" s="37"/>
      <c r="I38" s="137">
        <f>SUM(I34:I37)</f>
        <v>749835</v>
      </c>
      <c r="J38" s="45"/>
    </row>
    <row r="39" spans="1:10" ht="21" customHeight="1">
      <c r="A39" s="42"/>
      <c r="B39" s="102"/>
      <c r="C39" s="37"/>
      <c r="D39" s="36"/>
      <c r="E39" s="37"/>
      <c r="F39" s="37"/>
      <c r="G39" s="37"/>
      <c r="H39" s="37"/>
      <c r="I39" s="8"/>
      <c r="J39" s="45"/>
    </row>
    <row r="40" spans="1:10" ht="21" customHeight="1">
      <c r="A40" s="168">
        <v>1.2</v>
      </c>
      <c r="B40" s="95" t="s">
        <v>79</v>
      </c>
      <c r="C40" s="37"/>
      <c r="D40" s="36"/>
      <c r="E40" s="37"/>
      <c r="F40" s="37"/>
      <c r="G40" s="37"/>
      <c r="H40" s="37"/>
      <c r="I40" s="8"/>
      <c r="J40" s="45"/>
    </row>
    <row r="41" spans="1:10" ht="21" customHeight="1">
      <c r="A41" s="27"/>
      <c r="B41" s="94" t="s">
        <v>44</v>
      </c>
      <c r="C41" s="3">
        <v>20</v>
      </c>
      <c r="D41" s="5" t="s">
        <v>15</v>
      </c>
      <c r="E41" s="3">
        <v>150</v>
      </c>
      <c r="F41" s="3">
        <f t="shared" ref="F41:F42" si="0">C41*E41</f>
        <v>3000</v>
      </c>
      <c r="G41" s="3">
        <v>112</v>
      </c>
      <c r="H41" s="3">
        <f t="shared" ref="H41:H42" si="1">C41*G41</f>
        <v>2240</v>
      </c>
      <c r="I41" s="4">
        <f t="shared" ref="I41:I42" si="2">F41+H41</f>
        <v>5240</v>
      </c>
      <c r="J41" s="23"/>
    </row>
    <row r="42" spans="1:10" ht="21" customHeight="1">
      <c r="A42" s="27"/>
      <c r="B42" s="94" t="s">
        <v>45</v>
      </c>
      <c r="C42" s="3">
        <v>135</v>
      </c>
      <c r="D42" s="5" t="s">
        <v>17</v>
      </c>
      <c r="E42" s="3">
        <v>50</v>
      </c>
      <c r="F42" s="3">
        <f t="shared" si="0"/>
        <v>6750</v>
      </c>
      <c r="G42" s="3">
        <v>20</v>
      </c>
      <c r="H42" s="3">
        <f t="shared" si="1"/>
        <v>2700</v>
      </c>
      <c r="I42" s="4">
        <f t="shared" si="2"/>
        <v>9450</v>
      </c>
      <c r="J42" s="23"/>
    </row>
    <row r="43" spans="1:10" ht="21" customHeight="1" thickBot="1">
      <c r="A43" s="42"/>
      <c r="B43" s="102" t="s">
        <v>88</v>
      </c>
      <c r="C43" s="37"/>
      <c r="D43" s="36"/>
      <c r="E43" s="37"/>
      <c r="F43" s="37"/>
      <c r="G43" s="37"/>
      <c r="H43" s="37"/>
      <c r="I43" s="137">
        <f>SUM(I41:I42)</f>
        <v>14690</v>
      </c>
      <c r="J43" s="45"/>
    </row>
    <row r="44" spans="1:10" ht="21" customHeight="1">
      <c r="A44" s="42"/>
      <c r="B44" s="102"/>
      <c r="C44" s="37"/>
      <c r="D44" s="36"/>
      <c r="E44" s="37"/>
      <c r="F44" s="37"/>
      <c r="G44" s="37"/>
      <c r="H44" s="37"/>
      <c r="I44" s="8"/>
      <c r="J44" s="45"/>
    </row>
    <row r="45" spans="1:10" ht="21" customHeight="1">
      <c r="A45" s="42"/>
      <c r="B45" s="102"/>
      <c r="C45" s="37"/>
      <c r="D45" s="36"/>
      <c r="E45" s="37"/>
      <c r="F45" s="37"/>
      <c r="G45" s="37"/>
      <c r="H45" s="37"/>
      <c r="I45" s="8"/>
      <c r="J45" s="45"/>
    </row>
    <row r="46" spans="1:10" ht="21" customHeight="1">
      <c r="A46" s="42"/>
      <c r="B46" s="102"/>
      <c r="C46" s="37"/>
      <c r="D46" s="36"/>
      <c r="E46" s="37"/>
      <c r="F46" s="37"/>
      <c r="G46" s="37"/>
      <c r="H46" s="37"/>
      <c r="I46" s="8"/>
      <c r="J46" s="45"/>
    </row>
    <row r="47" spans="1:10" ht="21" customHeight="1">
      <c r="A47" s="42"/>
      <c r="B47" s="102"/>
      <c r="C47" s="37"/>
      <c r="D47" s="36"/>
      <c r="E47" s="37"/>
      <c r="F47" s="37"/>
      <c r="G47" s="37"/>
      <c r="H47" s="37"/>
      <c r="I47" s="8"/>
      <c r="J47" s="45"/>
    </row>
    <row r="48" spans="1:10" ht="21" customHeight="1">
      <c r="A48" s="42"/>
      <c r="B48" s="102"/>
      <c r="C48" s="37"/>
      <c r="D48" s="36"/>
      <c r="E48" s="37"/>
      <c r="F48" s="37"/>
      <c r="G48" s="37"/>
      <c r="H48" s="37"/>
      <c r="I48" s="8"/>
      <c r="J48" s="45"/>
    </row>
    <row r="49" spans="1:10" ht="21" customHeight="1">
      <c r="A49" s="42"/>
      <c r="B49" s="102"/>
      <c r="C49" s="37"/>
      <c r="D49" s="36"/>
      <c r="E49" s="37"/>
      <c r="F49" s="37"/>
      <c r="G49" s="37"/>
      <c r="H49" s="37"/>
      <c r="I49" s="8"/>
      <c r="J49" s="45"/>
    </row>
    <row r="50" spans="1:10" ht="21" customHeight="1">
      <c r="A50" s="42"/>
      <c r="B50" s="102"/>
      <c r="C50" s="37"/>
      <c r="D50" s="36"/>
      <c r="E50" s="37"/>
      <c r="F50" s="37"/>
      <c r="G50" s="37"/>
      <c r="H50" s="37"/>
      <c r="I50" s="4"/>
      <c r="J50" s="45"/>
    </row>
    <row r="51" spans="1:10" ht="21" customHeight="1">
      <c r="A51" s="581"/>
      <c r="B51" s="139"/>
      <c r="C51" s="104"/>
      <c r="D51" s="582"/>
      <c r="E51" s="104"/>
      <c r="F51" s="104"/>
      <c r="G51" s="104"/>
      <c r="H51" s="104"/>
      <c r="I51" s="104"/>
      <c r="J51" s="231"/>
    </row>
    <row r="52" spans="1:10" ht="21" customHeight="1" thickBot="1">
      <c r="A52" s="43"/>
      <c r="B52" s="102" t="s">
        <v>80</v>
      </c>
      <c r="C52" s="8"/>
      <c r="D52" s="232"/>
      <c r="E52" s="8"/>
      <c r="F52" s="8"/>
      <c r="G52" s="8"/>
      <c r="H52" s="8"/>
      <c r="I52" s="120">
        <f>I38+I43</f>
        <v>764525</v>
      </c>
      <c r="J52" s="9"/>
    </row>
    <row r="53" spans="1:10" ht="21" customHeight="1">
      <c r="A53" s="581"/>
      <c r="B53" s="139"/>
      <c r="C53" s="104"/>
      <c r="D53" s="582"/>
      <c r="E53" s="104"/>
      <c r="F53" s="104"/>
      <c r="G53" s="104"/>
      <c r="H53" s="104"/>
      <c r="I53" s="104"/>
      <c r="J53" s="231"/>
    </row>
    <row r="54" spans="1:10" ht="21" customHeight="1">
      <c r="A54" s="43">
        <v>2</v>
      </c>
      <c r="B54" s="22" t="s">
        <v>12</v>
      </c>
      <c r="C54" s="37"/>
      <c r="D54" s="36"/>
      <c r="E54" s="37"/>
      <c r="F54" s="37"/>
      <c r="G54" s="37"/>
      <c r="H54" s="37"/>
      <c r="I54" s="8"/>
      <c r="J54" s="45"/>
    </row>
    <row r="55" spans="1:10" ht="21" customHeight="1">
      <c r="A55" s="99">
        <v>2.1</v>
      </c>
      <c r="B55" s="106" t="s">
        <v>81</v>
      </c>
      <c r="C55" s="3"/>
      <c r="D55" s="5"/>
      <c r="E55" s="3"/>
      <c r="F55" s="3"/>
      <c r="G55" s="3"/>
      <c r="H55" s="3"/>
      <c r="I55" s="4"/>
      <c r="J55" s="23"/>
    </row>
    <row r="56" spans="1:10" ht="21" customHeight="1">
      <c r="A56" s="27"/>
      <c r="B56" s="233" t="s">
        <v>66</v>
      </c>
      <c r="C56" s="3"/>
      <c r="D56" s="5"/>
      <c r="E56" s="3"/>
      <c r="F56" s="3"/>
      <c r="G56" s="3"/>
      <c r="H56" s="3"/>
      <c r="I56" s="4"/>
      <c r="J56" s="23"/>
    </row>
    <row r="57" spans="1:10" ht="21" customHeight="1">
      <c r="A57" s="27"/>
      <c r="B57" s="262" t="s">
        <v>62</v>
      </c>
      <c r="C57" s="3">
        <v>34.799999999999997</v>
      </c>
      <c r="D57" s="5" t="s">
        <v>15</v>
      </c>
      <c r="E57" s="3">
        <v>0</v>
      </c>
      <c r="F57" s="3">
        <f t="shared" ref="F57:F63" si="3">C57*E57</f>
        <v>0</v>
      </c>
      <c r="G57" s="3">
        <v>112</v>
      </c>
      <c r="H57" s="3">
        <f t="shared" ref="H57:H68" si="4">C57*G57</f>
        <v>3897.5999999999995</v>
      </c>
      <c r="I57" s="4">
        <f t="shared" ref="I57:I68" si="5">F57+H57</f>
        <v>3897.5999999999995</v>
      </c>
      <c r="J57" s="23"/>
    </row>
    <row r="58" spans="1:10" ht="21" customHeight="1">
      <c r="A58" s="614"/>
      <c r="B58" s="615" t="s">
        <v>972</v>
      </c>
      <c r="C58" s="386">
        <v>133</v>
      </c>
      <c r="D58" s="387" t="s">
        <v>16</v>
      </c>
      <c r="E58" s="386">
        <v>3145</v>
      </c>
      <c r="F58" s="3">
        <f>C58*E58</f>
        <v>418285</v>
      </c>
      <c r="G58" s="386">
        <v>361</v>
      </c>
      <c r="H58" s="3">
        <f>C58*G58</f>
        <v>48013</v>
      </c>
      <c r="I58" s="388">
        <f>F58+H58</f>
        <v>466298</v>
      </c>
      <c r="J58" s="389"/>
    </row>
    <row r="59" spans="1:10" ht="21" customHeight="1">
      <c r="A59" s="614"/>
      <c r="B59" s="615" t="s">
        <v>973</v>
      </c>
      <c r="C59" s="386"/>
      <c r="D59" s="387"/>
      <c r="E59" s="386"/>
      <c r="F59" s="3"/>
      <c r="G59" s="386"/>
      <c r="H59" s="3"/>
      <c r="I59" s="388"/>
      <c r="J59" s="389"/>
    </row>
    <row r="60" spans="1:10" ht="21" customHeight="1">
      <c r="A60" s="614"/>
      <c r="B60" s="615" t="s">
        <v>974</v>
      </c>
      <c r="C60" s="386">
        <v>69</v>
      </c>
      <c r="D60" s="387" t="s">
        <v>16</v>
      </c>
      <c r="E60" s="386">
        <v>2752</v>
      </c>
      <c r="F60" s="3">
        <f>C60*E60</f>
        <v>189888</v>
      </c>
      <c r="G60" s="386">
        <v>316</v>
      </c>
      <c r="H60" s="3">
        <f>C60*G60</f>
        <v>21804</v>
      </c>
      <c r="I60" s="388">
        <f>F60+H60</f>
        <v>211692</v>
      </c>
      <c r="J60" s="389"/>
    </row>
    <row r="61" spans="1:10" ht="21" customHeight="1">
      <c r="A61" s="614"/>
      <c r="B61" s="615" t="s">
        <v>975</v>
      </c>
      <c r="C61" s="386"/>
      <c r="D61" s="387"/>
      <c r="E61" s="386"/>
      <c r="F61" s="3"/>
      <c r="G61" s="386"/>
      <c r="H61" s="3"/>
      <c r="I61" s="388"/>
      <c r="J61" s="389"/>
    </row>
    <row r="62" spans="1:10" ht="21" customHeight="1">
      <c r="A62" s="614"/>
      <c r="B62" s="615" t="s">
        <v>576</v>
      </c>
      <c r="C62" s="386">
        <v>202</v>
      </c>
      <c r="D62" s="387" t="s">
        <v>16</v>
      </c>
      <c r="E62" s="386">
        <v>0</v>
      </c>
      <c r="F62" s="386">
        <f t="shared" ref="F62" si="6">C62*E62</f>
        <v>0</v>
      </c>
      <c r="G62" s="386">
        <v>180</v>
      </c>
      <c r="H62" s="386">
        <f t="shared" ref="H62" si="7">C62*G62</f>
        <v>36360</v>
      </c>
      <c r="I62" s="388">
        <f t="shared" ref="I62" si="8">F62+H62</f>
        <v>36360</v>
      </c>
      <c r="J62" s="389"/>
    </row>
    <row r="63" spans="1:10" s="66" customFormat="1" ht="21" customHeight="1">
      <c r="A63" s="27"/>
      <c r="B63" s="262" t="s">
        <v>28</v>
      </c>
      <c r="C63" s="3">
        <v>4.2</v>
      </c>
      <c r="D63" s="5" t="s">
        <v>15</v>
      </c>
      <c r="E63" s="3">
        <v>543.62</v>
      </c>
      <c r="F63" s="386">
        <f t="shared" si="3"/>
        <v>2283.2040000000002</v>
      </c>
      <c r="G63" s="3">
        <v>112</v>
      </c>
      <c r="H63" s="3">
        <f t="shared" si="4"/>
        <v>470.40000000000003</v>
      </c>
      <c r="I63" s="4">
        <f t="shared" si="5"/>
        <v>2753.6040000000003</v>
      </c>
      <c r="J63" s="23"/>
    </row>
    <row r="64" spans="1:10" s="66" customFormat="1" ht="21" customHeight="1">
      <c r="A64" s="42"/>
      <c r="B64" s="263" t="s">
        <v>38</v>
      </c>
      <c r="C64" s="37">
        <v>1.6</v>
      </c>
      <c r="D64" s="36" t="s">
        <v>15</v>
      </c>
      <c r="E64" s="37">
        <v>1484</v>
      </c>
      <c r="F64" s="37">
        <f>C64*E64</f>
        <v>2374.4</v>
      </c>
      <c r="G64" s="37">
        <v>426</v>
      </c>
      <c r="H64" s="37">
        <f t="shared" si="4"/>
        <v>681.6</v>
      </c>
      <c r="I64" s="8">
        <f t="shared" si="5"/>
        <v>3056</v>
      </c>
      <c r="J64" s="45"/>
    </row>
    <row r="65" spans="1:10" s="66" customFormat="1" ht="21" customHeight="1">
      <c r="A65" s="42"/>
      <c r="B65" s="263" t="s">
        <v>129</v>
      </c>
      <c r="C65" s="37">
        <v>76</v>
      </c>
      <c r="D65" s="36" t="s">
        <v>15</v>
      </c>
      <c r="E65" s="37">
        <v>2149.5300000000002</v>
      </c>
      <c r="F65" s="37">
        <f>C65*E65</f>
        <v>163364.28000000003</v>
      </c>
      <c r="G65" s="37">
        <v>327</v>
      </c>
      <c r="H65" s="37">
        <f t="shared" si="4"/>
        <v>24852</v>
      </c>
      <c r="I65" s="8">
        <f t="shared" si="5"/>
        <v>188216.28000000003</v>
      </c>
      <c r="J65" s="45"/>
    </row>
    <row r="66" spans="1:10" s="66" customFormat="1" ht="21" customHeight="1">
      <c r="A66" s="27"/>
      <c r="B66" s="94" t="s">
        <v>134</v>
      </c>
      <c r="C66" s="3">
        <v>422</v>
      </c>
      <c r="D66" s="5" t="s">
        <v>17</v>
      </c>
      <c r="E66" s="3">
        <v>479</v>
      </c>
      <c r="F66" s="3">
        <f>C66*E66</f>
        <v>202138</v>
      </c>
      <c r="G66" s="3">
        <v>139</v>
      </c>
      <c r="H66" s="3">
        <f t="shared" si="4"/>
        <v>58658</v>
      </c>
      <c r="I66" s="4">
        <f t="shared" si="5"/>
        <v>260796</v>
      </c>
      <c r="J66" s="23"/>
    </row>
    <row r="67" spans="1:10" s="66" customFormat="1" ht="21" customHeight="1">
      <c r="A67" s="27"/>
      <c r="B67" s="94" t="s">
        <v>40</v>
      </c>
      <c r="C67" s="3">
        <v>103</v>
      </c>
      <c r="D67" s="5" t="s">
        <v>19</v>
      </c>
      <c r="E67" s="3">
        <v>56.07</v>
      </c>
      <c r="F67" s="3">
        <f>C67*E67</f>
        <v>5775.21</v>
      </c>
      <c r="G67" s="3">
        <v>0</v>
      </c>
      <c r="H67" s="3">
        <f t="shared" si="4"/>
        <v>0</v>
      </c>
      <c r="I67" s="4">
        <f t="shared" si="5"/>
        <v>5775.21</v>
      </c>
      <c r="J67" s="23"/>
    </row>
    <row r="68" spans="1:10" s="66" customFormat="1" ht="21" customHeight="1">
      <c r="A68" s="27"/>
      <c r="B68" s="94" t="s">
        <v>39</v>
      </c>
      <c r="C68" s="3">
        <v>296</v>
      </c>
      <c r="D68" s="5" t="s">
        <v>19</v>
      </c>
      <c r="E68" s="3">
        <v>39.72</v>
      </c>
      <c r="F68" s="3">
        <f>C68*E68</f>
        <v>11757.119999999999</v>
      </c>
      <c r="G68" s="3">
        <v>0</v>
      </c>
      <c r="H68" s="3">
        <f t="shared" si="4"/>
        <v>0</v>
      </c>
      <c r="I68" s="4">
        <f t="shared" si="5"/>
        <v>11757.119999999999</v>
      </c>
      <c r="J68" s="23"/>
    </row>
    <row r="69" spans="1:10" s="66" customFormat="1" ht="21" customHeight="1">
      <c r="A69" s="42"/>
      <c r="B69" s="263" t="s">
        <v>132</v>
      </c>
      <c r="C69" s="37"/>
      <c r="D69" s="36"/>
      <c r="E69" s="37"/>
      <c r="F69" s="37"/>
      <c r="G69" s="37"/>
      <c r="H69" s="37"/>
      <c r="I69" s="8"/>
      <c r="J69" s="45"/>
    </row>
    <row r="70" spans="1:10" s="66" customFormat="1" ht="21" customHeight="1">
      <c r="A70" s="101"/>
      <c r="B70" s="260" t="s">
        <v>205</v>
      </c>
      <c r="C70" s="7">
        <v>931.9</v>
      </c>
      <c r="D70" s="6" t="s">
        <v>19</v>
      </c>
      <c r="E70" s="7">
        <v>29.11</v>
      </c>
      <c r="F70" s="7">
        <f t="shared" ref="F70:F74" si="9">C70*E70</f>
        <v>27127.609</v>
      </c>
      <c r="G70" s="7">
        <v>4.4000000000000004</v>
      </c>
      <c r="H70" s="7">
        <f t="shared" ref="H70:H74" si="10">C70*G70</f>
        <v>4100.3600000000006</v>
      </c>
      <c r="I70" s="17">
        <f t="shared" ref="I70:I74" si="11">F70+H70</f>
        <v>31227.969000000001</v>
      </c>
      <c r="J70" s="92"/>
    </row>
    <row r="71" spans="1:10" s="66" customFormat="1" ht="21" customHeight="1">
      <c r="A71" s="27"/>
      <c r="B71" s="24" t="s">
        <v>204</v>
      </c>
      <c r="C71" s="3">
        <v>2690.1000000000004</v>
      </c>
      <c r="D71" s="5" t="s">
        <v>19</v>
      </c>
      <c r="E71" s="3">
        <v>24.5</v>
      </c>
      <c r="F71" s="3">
        <f>C71*E71</f>
        <v>65907.450000000012</v>
      </c>
      <c r="G71" s="3">
        <v>4.4000000000000004</v>
      </c>
      <c r="H71" s="3">
        <f t="shared" si="10"/>
        <v>11836.440000000002</v>
      </c>
      <c r="I71" s="4">
        <f t="shared" si="11"/>
        <v>77743.890000000014</v>
      </c>
      <c r="J71" s="23"/>
    </row>
    <row r="72" spans="1:10" s="66" customFormat="1" ht="21" customHeight="1">
      <c r="A72" s="27"/>
      <c r="B72" s="24" t="s">
        <v>151</v>
      </c>
      <c r="C72" s="3">
        <v>4772.2</v>
      </c>
      <c r="D72" s="5" t="s">
        <v>19</v>
      </c>
      <c r="E72" s="3">
        <v>23.52</v>
      </c>
      <c r="F72" s="3">
        <f t="shared" si="9"/>
        <v>112242.144</v>
      </c>
      <c r="G72" s="3">
        <v>3.6</v>
      </c>
      <c r="H72" s="3">
        <f t="shared" si="10"/>
        <v>17179.919999999998</v>
      </c>
      <c r="I72" s="4">
        <f t="shared" si="11"/>
        <v>129422.064</v>
      </c>
      <c r="J72" s="23"/>
    </row>
    <row r="73" spans="1:10" ht="21" customHeight="1">
      <c r="A73" s="256"/>
      <c r="B73" s="24" t="s">
        <v>206</v>
      </c>
      <c r="C73" s="3">
        <v>1556</v>
      </c>
      <c r="D73" s="5" t="s">
        <v>19</v>
      </c>
      <c r="E73" s="3">
        <v>25.49</v>
      </c>
      <c r="F73" s="3">
        <f t="shared" si="9"/>
        <v>39662.439999999995</v>
      </c>
      <c r="G73" s="3">
        <v>3.6</v>
      </c>
      <c r="H73" s="3">
        <f t="shared" si="10"/>
        <v>5601.6</v>
      </c>
      <c r="I73" s="4">
        <f t="shared" si="11"/>
        <v>45264.039999999994</v>
      </c>
      <c r="J73" s="23"/>
    </row>
    <row r="74" spans="1:10" s="66" customFormat="1" ht="21" customHeight="1">
      <c r="A74" s="101"/>
      <c r="B74" s="94" t="s">
        <v>574</v>
      </c>
      <c r="C74" s="7">
        <v>264.89999999999998</v>
      </c>
      <c r="D74" s="6" t="s">
        <v>17</v>
      </c>
      <c r="E74" s="7">
        <v>250</v>
      </c>
      <c r="F74" s="7">
        <f t="shared" si="9"/>
        <v>66225</v>
      </c>
      <c r="G74" s="7">
        <v>75</v>
      </c>
      <c r="H74" s="7">
        <f t="shared" si="10"/>
        <v>19867.5</v>
      </c>
      <c r="I74" s="17">
        <f t="shared" si="11"/>
        <v>86092.5</v>
      </c>
      <c r="J74" s="92"/>
    </row>
    <row r="75" spans="1:10" ht="21" customHeight="1">
      <c r="A75" s="123"/>
      <c r="B75" s="139" t="s">
        <v>91</v>
      </c>
      <c r="C75" s="109"/>
      <c r="D75" s="108"/>
      <c r="E75" s="109"/>
      <c r="F75" s="109"/>
      <c r="G75" s="109"/>
      <c r="H75" s="109"/>
      <c r="I75" s="562">
        <f>SUM(I57:I74)</f>
        <v>1560352.2770000005</v>
      </c>
      <c r="J75" s="110"/>
    </row>
    <row r="76" spans="1:10" ht="21" customHeight="1">
      <c r="A76" s="42"/>
      <c r="B76" s="135" t="s">
        <v>240</v>
      </c>
      <c r="C76" s="37"/>
      <c r="D76" s="36"/>
      <c r="E76" s="37"/>
      <c r="F76" s="37"/>
      <c r="G76" s="37"/>
      <c r="H76" s="37"/>
      <c r="I76" s="8"/>
      <c r="J76" s="45"/>
    </row>
    <row r="77" spans="1:10" ht="21" customHeight="1">
      <c r="A77" s="101"/>
      <c r="B77" s="172" t="s">
        <v>573</v>
      </c>
      <c r="C77" s="7">
        <v>282.2</v>
      </c>
      <c r="D77" s="6" t="s">
        <v>17</v>
      </c>
      <c r="E77" s="7">
        <v>152</v>
      </c>
      <c r="F77" s="7">
        <f t="shared" ref="F77:F83" si="12">C77*E77</f>
        <v>42894.400000000001</v>
      </c>
      <c r="G77" s="7">
        <v>105</v>
      </c>
      <c r="H77" s="7">
        <f t="shared" ref="H77:H83" si="13">C77*G77</f>
        <v>29631</v>
      </c>
      <c r="I77" s="17">
        <f t="shared" ref="I77:I83" si="14">F77+H77</f>
        <v>72525.399999999994</v>
      </c>
      <c r="J77" s="92"/>
    </row>
    <row r="78" spans="1:10" ht="21" customHeight="1">
      <c r="A78" s="27"/>
      <c r="B78" s="94" t="s">
        <v>238</v>
      </c>
      <c r="C78" s="3">
        <v>4</v>
      </c>
      <c r="D78" s="5" t="s">
        <v>22</v>
      </c>
      <c r="E78" s="3">
        <v>1000</v>
      </c>
      <c r="F78" s="3">
        <f t="shared" si="12"/>
        <v>4000</v>
      </c>
      <c r="G78" s="3">
        <v>250</v>
      </c>
      <c r="H78" s="3">
        <f t="shared" si="13"/>
        <v>1000</v>
      </c>
      <c r="I78" s="4">
        <f t="shared" si="14"/>
        <v>5000</v>
      </c>
      <c r="J78" s="23"/>
    </row>
    <row r="79" spans="1:10" ht="21" customHeight="1">
      <c r="A79" s="42"/>
      <c r="B79" s="263" t="s">
        <v>228</v>
      </c>
      <c r="C79" s="37">
        <v>330.7</v>
      </c>
      <c r="D79" s="36" t="s">
        <v>17</v>
      </c>
      <c r="E79" s="37">
        <v>97</v>
      </c>
      <c r="F79" s="37">
        <f t="shared" si="12"/>
        <v>32077.899999999998</v>
      </c>
      <c r="G79" s="37">
        <v>100</v>
      </c>
      <c r="H79" s="37">
        <f t="shared" si="13"/>
        <v>33070</v>
      </c>
      <c r="I79" s="8">
        <f t="shared" si="14"/>
        <v>65147.899999999994</v>
      </c>
      <c r="J79" s="45"/>
    </row>
    <row r="80" spans="1:10" ht="21" customHeight="1">
      <c r="A80" s="27"/>
      <c r="B80" s="94" t="s">
        <v>229</v>
      </c>
      <c r="C80" s="3">
        <v>896</v>
      </c>
      <c r="D80" s="5" t="s">
        <v>17</v>
      </c>
      <c r="E80" s="3">
        <v>55</v>
      </c>
      <c r="F80" s="3">
        <f t="shared" si="12"/>
        <v>49280</v>
      </c>
      <c r="G80" s="3">
        <v>34</v>
      </c>
      <c r="H80" s="3">
        <f t="shared" si="13"/>
        <v>30464</v>
      </c>
      <c r="I80" s="4">
        <f t="shared" si="14"/>
        <v>79744</v>
      </c>
      <c r="J80" s="23"/>
    </row>
    <row r="81" spans="1:10" ht="21" customHeight="1">
      <c r="A81" s="27"/>
      <c r="B81" s="94" t="s">
        <v>316</v>
      </c>
      <c r="C81" s="3">
        <v>1</v>
      </c>
      <c r="D81" s="5" t="s">
        <v>20</v>
      </c>
      <c r="E81" s="3">
        <v>12000</v>
      </c>
      <c r="F81" s="3">
        <f t="shared" si="12"/>
        <v>12000</v>
      </c>
      <c r="G81" s="3">
        <v>0</v>
      </c>
      <c r="H81" s="3">
        <f t="shared" si="13"/>
        <v>0</v>
      </c>
      <c r="I81" s="4">
        <f t="shared" si="14"/>
        <v>12000</v>
      </c>
      <c r="J81" s="23"/>
    </row>
    <row r="82" spans="1:10" ht="21" customHeight="1">
      <c r="A82" s="27"/>
      <c r="B82" s="94" t="s">
        <v>330</v>
      </c>
      <c r="C82" s="3">
        <v>1</v>
      </c>
      <c r="D82" s="5" t="s">
        <v>20</v>
      </c>
      <c r="E82" s="3">
        <v>1466</v>
      </c>
      <c r="F82" s="3">
        <f t="shared" si="12"/>
        <v>1466</v>
      </c>
      <c r="G82" s="3">
        <v>0</v>
      </c>
      <c r="H82" s="3">
        <f t="shared" si="13"/>
        <v>0</v>
      </c>
      <c r="I82" s="4">
        <f t="shared" si="14"/>
        <v>1466</v>
      </c>
      <c r="J82" s="23"/>
    </row>
    <row r="83" spans="1:10" ht="21" customHeight="1">
      <c r="A83" s="27"/>
      <c r="B83" s="94" t="s">
        <v>236</v>
      </c>
      <c r="C83" s="3">
        <v>2</v>
      </c>
      <c r="D83" s="5" t="s">
        <v>20</v>
      </c>
      <c r="E83" s="3">
        <v>1800</v>
      </c>
      <c r="F83" s="3">
        <f t="shared" si="12"/>
        <v>3600</v>
      </c>
      <c r="G83" s="3">
        <v>0</v>
      </c>
      <c r="H83" s="3">
        <f t="shared" si="13"/>
        <v>0</v>
      </c>
      <c r="I83" s="17">
        <f t="shared" si="14"/>
        <v>3600</v>
      </c>
      <c r="J83" s="23"/>
    </row>
    <row r="84" spans="1:10" ht="21" customHeight="1" thickBot="1">
      <c r="A84" s="42"/>
      <c r="B84" s="102" t="s">
        <v>241</v>
      </c>
      <c r="C84" s="37"/>
      <c r="D84" s="36"/>
      <c r="E84" s="37"/>
      <c r="F84" s="37"/>
      <c r="G84" s="37"/>
      <c r="H84" s="37"/>
      <c r="I84" s="137">
        <f>SUM(I77:I83)</f>
        <v>239483.3</v>
      </c>
      <c r="J84" s="45"/>
    </row>
    <row r="85" spans="1:10" ht="21" customHeight="1" thickBot="1">
      <c r="A85" s="42"/>
      <c r="B85" s="102" t="s">
        <v>91</v>
      </c>
      <c r="C85" s="37"/>
      <c r="D85" s="36"/>
      <c r="E85" s="37"/>
      <c r="F85" s="37"/>
      <c r="G85" s="37"/>
      <c r="H85" s="37"/>
      <c r="I85" s="120">
        <f>I75+I84</f>
        <v>1799835.5770000005</v>
      </c>
      <c r="J85" s="45"/>
    </row>
    <row r="86" spans="1:10" ht="21" customHeight="1">
      <c r="A86" s="99">
        <v>2.2000000000000002</v>
      </c>
      <c r="B86" s="106" t="s">
        <v>82</v>
      </c>
      <c r="C86" s="3"/>
      <c r="D86" s="5"/>
      <c r="E86" s="3"/>
      <c r="F86" s="3"/>
      <c r="G86" s="3"/>
      <c r="H86" s="3"/>
      <c r="I86" s="4"/>
      <c r="J86" s="23"/>
    </row>
    <row r="87" spans="1:10" ht="21" customHeight="1">
      <c r="A87" s="27"/>
      <c r="B87" s="138" t="s">
        <v>235</v>
      </c>
      <c r="C87" s="3"/>
      <c r="D87" s="5"/>
      <c r="E87" s="3"/>
      <c r="F87" s="3"/>
      <c r="G87" s="3"/>
      <c r="H87" s="3"/>
      <c r="I87" s="4"/>
      <c r="J87" s="23"/>
    </row>
    <row r="88" spans="1:10" s="114" customFormat="1" ht="21" customHeight="1">
      <c r="A88" s="27"/>
      <c r="B88" s="94" t="s">
        <v>138</v>
      </c>
      <c r="C88" s="3">
        <v>154.30000000000001</v>
      </c>
      <c r="D88" s="5" t="s">
        <v>15</v>
      </c>
      <c r="E88" s="3">
        <v>315.42</v>
      </c>
      <c r="F88" s="3">
        <f>C88*E88</f>
        <v>48669.306000000004</v>
      </c>
      <c r="G88" s="3">
        <v>112</v>
      </c>
      <c r="H88" s="3">
        <f>C88*G88</f>
        <v>17281.600000000002</v>
      </c>
      <c r="I88" s="4">
        <f>F88+H88</f>
        <v>65950.906000000003</v>
      </c>
      <c r="J88" s="23"/>
    </row>
    <row r="89" spans="1:10" s="114" customFormat="1" ht="21" customHeight="1">
      <c r="A89" s="42"/>
      <c r="B89" s="263" t="s">
        <v>129</v>
      </c>
      <c r="C89" s="37">
        <v>123.7</v>
      </c>
      <c r="D89" s="36" t="s">
        <v>15</v>
      </c>
      <c r="E89" s="37">
        <v>2149.5300000000002</v>
      </c>
      <c r="F89" s="37">
        <f>C89*E89</f>
        <v>265896.86100000003</v>
      </c>
      <c r="G89" s="37">
        <v>327</v>
      </c>
      <c r="H89" s="37">
        <f>C89*G89</f>
        <v>40449.9</v>
      </c>
      <c r="I89" s="8">
        <f>F89+H89</f>
        <v>306346.76100000006</v>
      </c>
      <c r="J89" s="45"/>
    </row>
    <row r="90" spans="1:10" s="114" customFormat="1" ht="21" customHeight="1">
      <c r="A90" s="101"/>
      <c r="B90" s="172" t="s">
        <v>134</v>
      </c>
      <c r="C90" s="7">
        <v>16.899999999999999</v>
      </c>
      <c r="D90" s="6" t="s">
        <v>17</v>
      </c>
      <c r="E90" s="7">
        <v>479</v>
      </c>
      <c r="F90" s="7">
        <f>C90*E90</f>
        <v>8095.0999999999995</v>
      </c>
      <c r="G90" s="7">
        <v>139</v>
      </c>
      <c r="H90" s="7">
        <f>C90*G90</f>
        <v>2349.1</v>
      </c>
      <c r="I90" s="17">
        <f>F90+H90</f>
        <v>10444.199999999999</v>
      </c>
      <c r="J90" s="92"/>
    </row>
    <row r="91" spans="1:10" s="114" customFormat="1" ht="21" customHeight="1">
      <c r="A91" s="27"/>
      <c r="B91" s="94" t="s">
        <v>132</v>
      </c>
      <c r="C91" s="3"/>
      <c r="D91" s="5"/>
      <c r="E91" s="3"/>
      <c r="F91" s="3"/>
      <c r="G91" s="3"/>
      <c r="H91" s="3"/>
      <c r="I91" s="4"/>
      <c r="J91" s="23"/>
    </row>
    <row r="92" spans="1:10" s="114" customFormat="1" ht="21" customHeight="1">
      <c r="A92" s="101"/>
      <c r="B92" s="260" t="s">
        <v>204</v>
      </c>
      <c r="C92" s="7">
        <v>12</v>
      </c>
      <c r="D92" s="6" t="s">
        <v>19</v>
      </c>
      <c r="E92" s="7">
        <v>24.5</v>
      </c>
      <c r="F92" s="7">
        <f t="shared" ref="F92:F107" si="15">C92*E92</f>
        <v>294</v>
      </c>
      <c r="G92" s="7">
        <v>4.4000000000000004</v>
      </c>
      <c r="H92" s="7">
        <f t="shared" ref="H92:H107" si="16">C92*G92</f>
        <v>52.800000000000004</v>
      </c>
      <c r="I92" s="17">
        <f t="shared" ref="I92:I107" si="17">F92+H92</f>
        <v>346.8</v>
      </c>
      <c r="J92" s="92"/>
    </row>
    <row r="93" spans="1:10" s="114" customFormat="1" ht="21" customHeight="1">
      <c r="A93" s="27"/>
      <c r="B93" s="94" t="s">
        <v>333</v>
      </c>
      <c r="C93" s="3">
        <v>823</v>
      </c>
      <c r="D93" s="5" t="s">
        <v>17</v>
      </c>
      <c r="E93" s="3">
        <v>67</v>
      </c>
      <c r="F93" s="3">
        <f t="shared" si="15"/>
        <v>55141</v>
      </c>
      <c r="G93" s="3">
        <v>5</v>
      </c>
      <c r="H93" s="3">
        <f t="shared" si="16"/>
        <v>4115</v>
      </c>
      <c r="I93" s="4">
        <f t="shared" si="17"/>
        <v>59256</v>
      </c>
      <c r="J93" s="23"/>
    </row>
    <row r="94" spans="1:10" s="114" customFormat="1" ht="21" customHeight="1">
      <c r="A94" s="27"/>
      <c r="B94" s="94" t="s">
        <v>39</v>
      </c>
      <c r="C94" s="3">
        <v>0.36</v>
      </c>
      <c r="D94" s="5" t="s">
        <v>19</v>
      </c>
      <c r="E94" s="3">
        <v>39.72</v>
      </c>
      <c r="F94" s="3">
        <f t="shared" si="15"/>
        <v>14.299199999999999</v>
      </c>
      <c r="G94" s="3">
        <v>0</v>
      </c>
      <c r="H94" s="3">
        <f t="shared" si="16"/>
        <v>0</v>
      </c>
      <c r="I94" s="4">
        <f t="shared" si="17"/>
        <v>14.299199999999999</v>
      </c>
      <c r="J94" s="23"/>
    </row>
    <row r="95" spans="1:10" s="114" customFormat="1" ht="21" customHeight="1">
      <c r="A95" s="101"/>
      <c r="B95" s="172" t="s">
        <v>40</v>
      </c>
      <c r="C95" s="7">
        <v>4</v>
      </c>
      <c r="D95" s="6" t="s">
        <v>19</v>
      </c>
      <c r="E95" s="7">
        <v>56.07</v>
      </c>
      <c r="F95" s="7">
        <f t="shared" si="15"/>
        <v>224.28</v>
      </c>
      <c r="G95" s="7">
        <v>0</v>
      </c>
      <c r="H95" s="7">
        <f t="shared" si="16"/>
        <v>0</v>
      </c>
      <c r="I95" s="17">
        <f t="shared" si="17"/>
        <v>224.28</v>
      </c>
      <c r="J95" s="92"/>
    </row>
    <row r="96" spans="1:10" s="114" customFormat="1" ht="21" customHeight="1">
      <c r="A96" s="27"/>
      <c r="B96" s="94" t="s">
        <v>203</v>
      </c>
      <c r="C96" s="3">
        <v>190</v>
      </c>
      <c r="D96" s="5" t="s">
        <v>17</v>
      </c>
      <c r="E96" s="3">
        <v>450</v>
      </c>
      <c r="F96" s="3">
        <f t="shared" si="15"/>
        <v>85500</v>
      </c>
      <c r="G96" s="3">
        <v>65</v>
      </c>
      <c r="H96" s="3">
        <f t="shared" si="16"/>
        <v>12350</v>
      </c>
      <c r="I96" s="4">
        <f t="shared" si="17"/>
        <v>97850</v>
      </c>
      <c r="J96" s="23"/>
    </row>
    <row r="97" spans="1:10" s="114" customFormat="1" ht="21" customHeight="1">
      <c r="A97" s="123"/>
      <c r="B97" s="379" t="s">
        <v>61</v>
      </c>
      <c r="C97" s="109">
        <v>9.5</v>
      </c>
      <c r="D97" s="108" t="s">
        <v>15</v>
      </c>
      <c r="E97" s="109">
        <v>1484</v>
      </c>
      <c r="F97" s="109">
        <f t="shared" si="15"/>
        <v>14098</v>
      </c>
      <c r="G97" s="109">
        <v>426</v>
      </c>
      <c r="H97" s="109">
        <f t="shared" si="16"/>
        <v>4047</v>
      </c>
      <c r="I97" s="88">
        <f t="shared" si="17"/>
        <v>18145</v>
      </c>
      <c r="J97" s="110"/>
    </row>
    <row r="98" spans="1:10" s="114" customFormat="1" ht="21" customHeight="1">
      <c r="A98" s="42"/>
      <c r="B98" s="263" t="s">
        <v>28</v>
      </c>
      <c r="C98" s="37">
        <v>64</v>
      </c>
      <c r="D98" s="36" t="s">
        <v>15</v>
      </c>
      <c r="E98" s="37">
        <v>543.62</v>
      </c>
      <c r="F98" s="37">
        <f t="shared" si="15"/>
        <v>34791.68</v>
      </c>
      <c r="G98" s="37">
        <v>112</v>
      </c>
      <c r="H98" s="37">
        <f t="shared" si="16"/>
        <v>7168</v>
      </c>
      <c r="I98" s="8">
        <f t="shared" si="17"/>
        <v>41959.68</v>
      </c>
      <c r="J98" s="45"/>
    </row>
    <row r="99" spans="1:10" s="114" customFormat="1" ht="21" customHeight="1">
      <c r="A99" s="101"/>
      <c r="B99" s="172" t="s">
        <v>148</v>
      </c>
      <c r="C99" s="7">
        <v>104</v>
      </c>
      <c r="D99" s="6" t="s">
        <v>22</v>
      </c>
      <c r="E99" s="7">
        <v>175</v>
      </c>
      <c r="F99" s="7">
        <f t="shared" si="15"/>
        <v>18200</v>
      </c>
      <c r="G99" s="7">
        <v>50</v>
      </c>
      <c r="H99" s="7">
        <f t="shared" si="16"/>
        <v>5200</v>
      </c>
      <c r="I99" s="17">
        <f t="shared" si="17"/>
        <v>23400</v>
      </c>
      <c r="J99" s="92"/>
    </row>
    <row r="100" spans="1:10" s="114" customFormat="1" ht="21" customHeight="1">
      <c r="A100" s="27"/>
      <c r="B100" s="94" t="s">
        <v>153</v>
      </c>
      <c r="C100" s="3">
        <v>203</v>
      </c>
      <c r="D100" s="5" t="s">
        <v>22</v>
      </c>
      <c r="E100" s="3">
        <v>100</v>
      </c>
      <c r="F100" s="3">
        <f t="shared" si="15"/>
        <v>20300</v>
      </c>
      <c r="G100" s="3">
        <v>50</v>
      </c>
      <c r="H100" s="3">
        <f t="shared" si="16"/>
        <v>10150</v>
      </c>
      <c r="I100" s="4">
        <f t="shared" si="17"/>
        <v>30450</v>
      </c>
      <c r="J100" s="23"/>
    </row>
    <row r="101" spans="1:10" s="114" customFormat="1" ht="21" customHeight="1">
      <c r="A101" s="27"/>
      <c r="B101" s="94" t="s">
        <v>41</v>
      </c>
      <c r="C101" s="3">
        <v>12</v>
      </c>
      <c r="D101" s="5" t="s">
        <v>20</v>
      </c>
      <c r="E101" s="3">
        <v>200</v>
      </c>
      <c r="F101" s="3">
        <f>C101*E101</f>
        <v>2400</v>
      </c>
      <c r="G101" s="3">
        <v>50</v>
      </c>
      <c r="H101" s="3">
        <f>C101*G101</f>
        <v>600</v>
      </c>
      <c r="I101" s="4">
        <f>F101+H101</f>
        <v>3000</v>
      </c>
      <c r="J101" s="23"/>
    </row>
    <row r="102" spans="1:10" ht="21" customHeight="1">
      <c r="A102" s="101"/>
      <c r="B102" s="172" t="s">
        <v>42</v>
      </c>
      <c r="C102" s="7">
        <v>131</v>
      </c>
      <c r="D102" s="6" t="s">
        <v>22</v>
      </c>
      <c r="E102" s="7">
        <v>40</v>
      </c>
      <c r="F102" s="7">
        <f t="shared" si="15"/>
        <v>5240</v>
      </c>
      <c r="G102" s="7">
        <v>0</v>
      </c>
      <c r="H102" s="7">
        <f t="shared" si="16"/>
        <v>0</v>
      </c>
      <c r="I102" s="17">
        <f t="shared" si="17"/>
        <v>5240</v>
      </c>
      <c r="J102" s="92"/>
    </row>
    <row r="103" spans="1:10" ht="21" customHeight="1">
      <c r="A103" s="27"/>
      <c r="B103" s="94" t="s">
        <v>43</v>
      </c>
      <c r="C103" s="3">
        <v>23.7</v>
      </c>
      <c r="D103" s="5" t="s">
        <v>17</v>
      </c>
      <c r="E103" s="3">
        <v>0</v>
      </c>
      <c r="F103" s="3">
        <f t="shared" si="15"/>
        <v>0</v>
      </c>
      <c r="G103" s="3">
        <v>5</v>
      </c>
      <c r="H103" s="3">
        <f t="shared" si="16"/>
        <v>118.5</v>
      </c>
      <c r="I103" s="4">
        <f t="shared" si="17"/>
        <v>118.5</v>
      </c>
      <c r="J103" s="23"/>
    </row>
    <row r="104" spans="1:10" ht="21" customHeight="1">
      <c r="A104" s="391"/>
      <c r="B104" s="403" t="s">
        <v>295</v>
      </c>
      <c r="C104" s="392">
        <v>11.3</v>
      </c>
      <c r="D104" s="393" t="s">
        <v>17</v>
      </c>
      <c r="E104" s="392">
        <v>60</v>
      </c>
      <c r="F104" s="392">
        <f t="shared" si="15"/>
        <v>678</v>
      </c>
      <c r="G104" s="392">
        <v>30</v>
      </c>
      <c r="H104" s="392">
        <f t="shared" si="16"/>
        <v>339</v>
      </c>
      <c r="I104" s="394">
        <f t="shared" si="17"/>
        <v>1017</v>
      </c>
      <c r="J104" s="395"/>
    </row>
    <row r="105" spans="1:10" s="154" customFormat="1" ht="21" customHeight="1">
      <c r="A105" s="27"/>
      <c r="B105" s="94" t="s">
        <v>296</v>
      </c>
      <c r="C105" s="3">
        <v>1</v>
      </c>
      <c r="D105" s="5" t="s">
        <v>20</v>
      </c>
      <c r="E105" s="3">
        <v>200</v>
      </c>
      <c r="F105" s="3">
        <f t="shared" si="15"/>
        <v>200</v>
      </c>
      <c r="G105" s="3">
        <v>50</v>
      </c>
      <c r="H105" s="3">
        <f t="shared" si="16"/>
        <v>50</v>
      </c>
      <c r="I105" s="4">
        <f t="shared" si="17"/>
        <v>250</v>
      </c>
      <c r="J105" s="23"/>
    </row>
    <row r="106" spans="1:10" ht="21" customHeight="1">
      <c r="A106" s="42"/>
      <c r="B106" s="404" t="s">
        <v>253</v>
      </c>
      <c r="C106" s="37">
        <v>2.1</v>
      </c>
      <c r="D106" s="36" t="s">
        <v>17</v>
      </c>
      <c r="E106" s="37">
        <v>450</v>
      </c>
      <c r="F106" s="37">
        <f t="shared" si="15"/>
        <v>945</v>
      </c>
      <c r="G106" s="37">
        <v>65</v>
      </c>
      <c r="H106" s="37">
        <f t="shared" si="16"/>
        <v>136.5</v>
      </c>
      <c r="I106" s="8">
        <f t="shared" si="17"/>
        <v>1081.5</v>
      </c>
      <c r="J106" s="45"/>
    </row>
    <row r="107" spans="1:10" ht="21" customHeight="1">
      <c r="A107" s="23"/>
      <c r="B107" s="356" t="s">
        <v>308</v>
      </c>
      <c r="C107" s="3">
        <v>1</v>
      </c>
      <c r="D107" s="5" t="s">
        <v>17</v>
      </c>
      <c r="E107" s="3">
        <v>450</v>
      </c>
      <c r="F107" s="3">
        <f t="shared" si="15"/>
        <v>450</v>
      </c>
      <c r="G107" s="3">
        <v>65</v>
      </c>
      <c r="H107" s="3">
        <f t="shared" si="16"/>
        <v>65</v>
      </c>
      <c r="I107" s="17">
        <f t="shared" si="17"/>
        <v>515</v>
      </c>
      <c r="J107" s="23"/>
    </row>
    <row r="108" spans="1:10" s="154" customFormat="1" ht="21" customHeight="1" thickBot="1">
      <c r="A108" s="42"/>
      <c r="B108" s="102" t="s">
        <v>89</v>
      </c>
      <c r="C108" s="37"/>
      <c r="D108" s="36"/>
      <c r="E108" s="37"/>
      <c r="F108" s="37"/>
      <c r="G108" s="37"/>
      <c r="H108" s="37"/>
      <c r="I108" s="137">
        <f>SUM(I88:I107)</f>
        <v>665609.92620000022</v>
      </c>
      <c r="J108" s="45"/>
    </row>
    <row r="109" spans="1:10" ht="21" customHeight="1">
      <c r="A109" s="99">
        <v>2.2999999999999998</v>
      </c>
      <c r="B109" s="106" t="s">
        <v>83</v>
      </c>
      <c r="C109" s="3"/>
      <c r="D109" s="5"/>
      <c r="E109" s="3"/>
      <c r="F109" s="3"/>
      <c r="G109" s="3"/>
      <c r="H109" s="3"/>
      <c r="I109" s="4"/>
      <c r="J109" s="23"/>
    </row>
    <row r="110" spans="1:10" ht="21" customHeight="1">
      <c r="A110" s="27"/>
      <c r="B110" s="209" t="s">
        <v>31</v>
      </c>
      <c r="C110" s="3"/>
      <c r="D110" s="5"/>
      <c r="E110" s="3"/>
      <c r="F110" s="3"/>
      <c r="G110" s="3"/>
      <c r="H110" s="3"/>
      <c r="I110" s="4"/>
      <c r="J110" s="23"/>
    </row>
    <row r="111" spans="1:10" ht="21" customHeight="1">
      <c r="A111" s="27"/>
      <c r="B111" s="94" t="s">
        <v>143</v>
      </c>
      <c r="C111" s="3">
        <v>1</v>
      </c>
      <c r="D111" s="5" t="s">
        <v>20</v>
      </c>
      <c r="E111" s="3">
        <v>5770</v>
      </c>
      <c r="F111" s="3">
        <f t="shared" ref="F111:F125" si="18">C111*E111</f>
        <v>5770</v>
      </c>
      <c r="G111" s="3">
        <v>0</v>
      </c>
      <c r="H111" s="3">
        <f>C111*G111</f>
        <v>0</v>
      </c>
      <c r="I111" s="4">
        <f t="shared" ref="I111:I123" si="19">F111+H111</f>
        <v>5770</v>
      </c>
      <c r="J111" s="23"/>
    </row>
    <row r="112" spans="1:10" ht="21" customHeight="1">
      <c r="A112" s="27"/>
      <c r="B112" s="94" t="s">
        <v>356</v>
      </c>
      <c r="C112" s="3">
        <v>4</v>
      </c>
      <c r="D112" s="5" t="s">
        <v>22</v>
      </c>
      <c r="E112" s="3">
        <v>14.37</v>
      </c>
      <c r="F112" s="3">
        <f t="shared" si="18"/>
        <v>57.48</v>
      </c>
      <c r="G112" s="3">
        <v>30</v>
      </c>
      <c r="H112" s="3">
        <f t="shared" ref="H112:H125" si="20">C112*G112</f>
        <v>120</v>
      </c>
      <c r="I112" s="4">
        <f t="shared" si="19"/>
        <v>177.48</v>
      </c>
      <c r="J112" s="23"/>
    </row>
    <row r="113" spans="1:10" ht="21" customHeight="1">
      <c r="A113" s="100"/>
      <c r="B113" s="402" t="s">
        <v>353</v>
      </c>
      <c r="C113" s="121">
        <v>177</v>
      </c>
      <c r="D113" s="133" t="s">
        <v>22</v>
      </c>
      <c r="E113" s="121">
        <v>26.99</v>
      </c>
      <c r="F113" s="121">
        <f t="shared" si="18"/>
        <v>4777.2299999999996</v>
      </c>
      <c r="G113" s="121">
        <v>30</v>
      </c>
      <c r="H113" s="121">
        <f t="shared" si="20"/>
        <v>5310</v>
      </c>
      <c r="I113" s="28">
        <f t="shared" si="19"/>
        <v>10087.23</v>
      </c>
      <c r="J113" s="93"/>
    </row>
    <row r="114" spans="1:10" ht="21" customHeight="1">
      <c r="A114" s="101"/>
      <c r="B114" s="172" t="s">
        <v>349</v>
      </c>
      <c r="C114" s="7">
        <v>4</v>
      </c>
      <c r="D114" s="6" t="s">
        <v>22</v>
      </c>
      <c r="E114" s="7">
        <v>80.38</v>
      </c>
      <c r="F114" s="7">
        <f t="shared" si="18"/>
        <v>321.52</v>
      </c>
      <c r="G114" s="7">
        <v>30</v>
      </c>
      <c r="H114" s="7">
        <f>C114*G114</f>
        <v>120</v>
      </c>
      <c r="I114" s="17">
        <f>F114+H114</f>
        <v>441.52</v>
      </c>
      <c r="J114" s="92"/>
    </row>
    <row r="115" spans="1:10" ht="21" customHeight="1">
      <c r="A115" s="27"/>
      <c r="B115" s="94" t="s">
        <v>577</v>
      </c>
      <c r="C115" s="3">
        <v>20</v>
      </c>
      <c r="D115" s="5" t="s">
        <v>20</v>
      </c>
      <c r="E115" s="3">
        <v>384</v>
      </c>
      <c r="F115" s="3">
        <f t="shared" si="18"/>
        <v>7680</v>
      </c>
      <c r="G115" s="3">
        <v>200</v>
      </c>
      <c r="H115" s="3">
        <f>C115*G115</f>
        <v>4000</v>
      </c>
      <c r="I115" s="4">
        <f>F115+H115</f>
        <v>11680</v>
      </c>
      <c r="J115" s="23"/>
    </row>
    <row r="116" spans="1:10" ht="21" customHeight="1">
      <c r="A116" s="101"/>
      <c r="B116" s="172" t="s">
        <v>145</v>
      </c>
      <c r="C116" s="7">
        <v>5</v>
      </c>
      <c r="D116" s="6" t="s">
        <v>20</v>
      </c>
      <c r="E116" s="7">
        <v>536</v>
      </c>
      <c r="F116" s="7">
        <f t="shared" si="18"/>
        <v>2680</v>
      </c>
      <c r="G116" s="7">
        <v>200</v>
      </c>
      <c r="H116" s="7">
        <f>C116*G116</f>
        <v>1000</v>
      </c>
      <c r="I116" s="17">
        <f>F116+H116</f>
        <v>3680</v>
      </c>
      <c r="J116" s="92"/>
    </row>
    <row r="117" spans="1:10" s="114" customFormat="1" ht="21" customHeight="1">
      <c r="A117" s="27"/>
      <c r="B117" s="94" t="s">
        <v>146</v>
      </c>
      <c r="C117" s="3">
        <v>4</v>
      </c>
      <c r="D117" s="5" t="s">
        <v>20</v>
      </c>
      <c r="E117" s="3">
        <v>96.3</v>
      </c>
      <c r="F117" s="3">
        <f t="shared" si="18"/>
        <v>385.2</v>
      </c>
      <c r="G117" s="3">
        <v>0</v>
      </c>
      <c r="H117" s="3">
        <f t="shared" si="20"/>
        <v>0</v>
      </c>
      <c r="I117" s="4">
        <f>F117+H117</f>
        <v>385.2</v>
      </c>
      <c r="J117" s="23"/>
    </row>
    <row r="118" spans="1:10" s="114" customFormat="1" ht="21" customHeight="1">
      <c r="A118" s="27"/>
      <c r="B118" s="94" t="s">
        <v>142</v>
      </c>
      <c r="C118" s="3">
        <v>6</v>
      </c>
      <c r="D118" s="5" t="s">
        <v>20</v>
      </c>
      <c r="E118" s="3">
        <v>128</v>
      </c>
      <c r="F118" s="3">
        <f t="shared" si="18"/>
        <v>768</v>
      </c>
      <c r="G118" s="3">
        <v>50</v>
      </c>
      <c r="H118" s="3">
        <f t="shared" si="20"/>
        <v>300</v>
      </c>
      <c r="I118" s="4">
        <f t="shared" si="19"/>
        <v>1068</v>
      </c>
      <c r="J118" s="23"/>
    </row>
    <row r="119" spans="1:10" s="114" customFormat="1" ht="21" customHeight="1">
      <c r="A119" s="123"/>
      <c r="B119" s="456" t="s">
        <v>448</v>
      </c>
      <c r="C119" s="109">
        <v>4</v>
      </c>
      <c r="D119" s="108" t="s">
        <v>20</v>
      </c>
      <c r="E119" s="109">
        <v>6300</v>
      </c>
      <c r="F119" s="109">
        <f t="shared" si="18"/>
        <v>25200</v>
      </c>
      <c r="G119" s="109">
        <v>500</v>
      </c>
      <c r="H119" s="109">
        <f t="shared" si="20"/>
        <v>2000</v>
      </c>
      <c r="I119" s="88">
        <f t="shared" si="19"/>
        <v>27200</v>
      </c>
      <c r="J119" s="110"/>
    </row>
    <row r="120" spans="1:10" s="114" customFormat="1" ht="21" customHeight="1">
      <c r="A120" s="42"/>
      <c r="B120" s="396" t="s">
        <v>350</v>
      </c>
      <c r="C120" s="37">
        <v>2</v>
      </c>
      <c r="D120" s="36" t="s">
        <v>20</v>
      </c>
      <c r="E120" s="37">
        <v>2000</v>
      </c>
      <c r="F120" s="37">
        <f t="shared" si="18"/>
        <v>4000</v>
      </c>
      <c r="G120" s="37">
        <v>600</v>
      </c>
      <c r="H120" s="37">
        <f t="shared" si="20"/>
        <v>1200</v>
      </c>
      <c r="I120" s="8">
        <f t="shared" si="19"/>
        <v>5200</v>
      </c>
      <c r="J120" s="45"/>
    </row>
    <row r="121" spans="1:10" s="114" customFormat="1" ht="21" customHeight="1">
      <c r="A121" s="101"/>
      <c r="B121" s="405" t="s">
        <v>177</v>
      </c>
      <c r="C121" s="7">
        <v>4</v>
      </c>
      <c r="D121" s="6" t="s">
        <v>20</v>
      </c>
      <c r="E121" s="7">
        <v>720</v>
      </c>
      <c r="F121" s="7">
        <f t="shared" si="18"/>
        <v>2880</v>
      </c>
      <c r="G121" s="7">
        <v>200</v>
      </c>
      <c r="H121" s="7">
        <f t="shared" si="20"/>
        <v>800</v>
      </c>
      <c r="I121" s="17">
        <f t="shared" si="19"/>
        <v>3680</v>
      </c>
      <c r="J121" s="92"/>
    </row>
    <row r="122" spans="1:10" s="114" customFormat="1" ht="21" customHeight="1">
      <c r="A122" s="27"/>
      <c r="B122" s="329" t="s">
        <v>351</v>
      </c>
      <c r="C122" s="3">
        <v>2</v>
      </c>
      <c r="D122" s="5" t="s">
        <v>20</v>
      </c>
      <c r="E122" s="3">
        <v>6950</v>
      </c>
      <c r="F122" s="3">
        <f t="shared" si="18"/>
        <v>13900</v>
      </c>
      <c r="G122" s="3">
        <v>500</v>
      </c>
      <c r="H122" s="3">
        <f t="shared" si="20"/>
        <v>1000</v>
      </c>
      <c r="I122" s="4">
        <f t="shared" si="19"/>
        <v>14900</v>
      </c>
      <c r="J122" s="23"/>
    </row>
    <row r="123" spans="1:10" s="114" customFormat="1" ht="21" customHeight="1">
      <c r="A123" s="27"/>
      <c r="B123" s="329" t="s">
        <v>168</v>
      </c>
      <c r="C123" s="3">
        <v>1</v>
      </c>
      <c r="D123" s="5" t="s">
        <v>5</v>
      </c>
      <c r="E123" s="3">
        <f>ROUND(((F112+F113+F114)*50%),2)</f>
        <v>2578.12</v>
      </c>
      <c r="F123" s="3">
        <f t="shared" si="18"/>
        <v>2578.12</v>
      </c>
      <c r="G123" s="3">
        <f>ROUND((F123*30%),2)</f>
        <v>773.44</v>
      </c>
      <c r="H123" s="3">
        <f t="shared" si="20"/>
        <v>773.44</v>
      </c>
      <c r="I123" s="4">
        <f t="shared" si="19"/>
        <v>3351.56</v>
      </c>
      <c r="J123" s="23"/>
    </row>
    <row r="124" spans="1:10" s="114" customFormat="1" ht="21" customHeight="1">
      <c r="A124" s="27"/>
      <c r="B124" s="329" t="s">
        <v>169</v>
      </c>
      <c r="C124" s="3">
        <v>1</v>
      </c>
      <c r="D124" s="5" t="s">
        <v>5</v>
      </c>
      <c r="E124" s="3">
        <f>ROUND(((F112+F113+F114)*30%),2)</f>
        <v>1546.87</v>
      </c>
      <c r="F124" s="3">
        <f t="shared" si="18"/>
        <v>1546.87</v>
      </c>
      <c r="G124" s="3">
        <f>ROUND((F124*30%),2)</f>
        <v>464.06</v>
      </c>
      <c r="H124" s="3">
        <f t="shared" si="20"/>
        <v>464.06</v>
      </c>
      <c r="I124" s="4">
        <f>F124+H124</f>
        <v>2010.9299999999998</v>
      </c>
      <c r="J124" s="23"/>
    </row>
    <row r="125" spans="1:10" s="114" customFormat="1" ht="21" customHeight="1">
      <c r="A125" s="27"/>
      <c r="B125" s="329" t="s">
        <v>170</v>
      </c>
      <c r="C125" s="3">
        <v>1</v>
      </c>
      <c r="D125" s="5" t="s">
        <v>5</v>
      </c>
      <c r="E125" s="3">
        <f>ROUND(((F112+F113+F114)*10%),2)</f>
        <v>515.62</v>
      </c>
      <c r="F125" s="3">
        <f t="shared" si="18"/>
        <v>515.62</v>
      </c>
      <c r="G125" s="3">
        <f>ROUND((F125*30%),2)</f>
        <v>154.69</v>
      </c>
      <c r="H125" s="3">
        <f t="shared" si="20"/>
        <v>154.69</v>
      </c>
      <c r="I125" s="4">
        <f>F125+H125</f>
        <v>670.31</v>
      </c>
      <c r="J125" s="23"/>
    </row>
    <row r="126" spans="1:10" s="114" customFormat="1" ht="21" customHeight="1">
      <c r="A126" s="42"/>
      <c r="B126" s="264" t="s">
        <v>32</v>
      </c>
      <c r="C126" s="37"/>
      <c r="D126" s="36"/>
      <c r="E126" s="37"/>
      <c r="F126" s="37"/>
      <c r="G126" s="37"/>
      <c r="H126" s="37"/>
      <c r="I126" s="8"/>
      <c r="J126" s="45"/>
    </row>
    <row r="127" spans="1:10" s="114" customFormat="1" ht="21" customHeight="1">
      <c r="A127" s="42"/>
      <c r="B127" s="263" t="s">
        <v>445</v>
      </c>
      <c r="C127" s="37">
        <v>3</v>
      </c>
      <c r="D127" s="36" t="s">
        <v>22</v>
      </c>
      <c r="E127" s="37">
        <v>407.48</v>
      </c>
      <c r="F127" s="37">
        <f t="shared" ref="F127:F144" si="21">C127*E127</f>
        <v>1222.44</v>
      </c>
      <c r="G127" s="37">
        <v>200</v>
      </c>
      <c r="H127" s="37">
        <f>C127*G127</f>
        <v>600</v>
      </c>
      <c r="I127" s="8">
        <f>F127+H127</f>
        <v>1822.44</v>
      </c>
      <c r="J127" s="45"/>
    </row>
    <row r="128" spans="1:10" s="114" customFormat="1" ht="21" customHeight="1">
      <c r="A128" s="42"/>
      <c r="B128" s="263" t="s">
        <v>135</v>
      </c>
      <c r="C128" s="37">
        <v>15</v>
      </c>
      <c r="D128" s="36" t="s">
        <v>22</v>
      </c>
      <c r="E128" s="37">
        <v>192.76</v>
      </c>
      <c r="F128" s="37">
        <f>C128*E128</f>
        <v>2891.3999999999996</v>
      </c>
      <c r="G128" s="37">
        <v>100</v>
      </c>
      <c r="H128" s="37">
        <f>C128*G128</f>
        <v>1500</v>
      </c>
      <c r="I128" s="8">
        <f>F128+H128</f>
        <v>4391.3999999999996</v>
      </c>
      <c r="J128" s="45"/>
    </row>
    <row r="129" spans="1:10" s="114" customFormat="1" ht="21" customHeight="1">
      <c r="A129" s="101"/>
      <c r="B129" s="172" t="s">
        <v>317</v>
      </c>
      <c r="C129" s="7">
        <v>26</v>
      </c>
      <c r="D129" s="6" t="s">
        <v>22</v>
      </c>
      <c r="E129" s="7">
        <v>118.93</v>
      </c>
      <c r="F129" s="7">
        <f t="shared" si="21"/>
        <v>3092.1800000000003</v>
      </c>
      <c r="G129" s="7">
        <v>75</v>
      </c>
      <c r="H129" s="7">
        <f t="shared" ref="H129:H144" si="22">C129*G129</f>
        <v>1950</v>
      </c>
      <c r="I129" s="17">
        <f t="shared" ref="I129:I144" si="23">F129+H129</f>
        <v>5042.18</v>
      </c>
      <c r="J129" s="92"/>
    </row>
    <row r="130" spans="1:10" s="114" customFormat="1" ht="21" customHeight="1">
      <c r="A130" s="101"/>
      <c r="B130" s="172" t="s">
        <v>136</v>
      </c>
      <c r="C130" s="7">
        <v>6</v>
      </c>
      <c r="D130" s="6" t="s">
        <v>22</v>
      </c>
      <c r="E130" s="7">
        <v>54.91</v>
      </c>
      <c r="F130" s="7">
        <f t="shared" si="21"/>
        <v>329.46</v>
      </c>
      <c r="G130" s="7">
        <v>40</v>
      </c>
      <c r="H130" s="7">
        <f t="shared" si="22"/>
        <v>240</v>
      </c>
      <c r="I130" s="17">
        <f t="shared" si="23"/>
        <v>569.46</v>
      </c>
      <c r="J130" s="92"/>
    </row>
    <row r="131" spans="1:10" s="114" customFormat="1" ht="21" customHeight="1">
      <c r="A131" s="27"/>
      <c r="B131" s="329" t="s">
        <v>168</v>
      </c>
      <c r="C131" s="3">
        <v>1</v>
      </c>
      <c r="D131" s="5" t="s">
        <v>5</v>
      </c>
      <c r="E131" s="3">
        <f>ROUND(((F127+F128+F129+F130)*40%),2)</f>
        <v>3014.19</v>
      </c>
      <c r="F131" s="3">
        <f t="shared" si="21"/>
        <v>3014.19</v>
      </c>
      <c r="G131" s="3">
        <f>ROUND((F131*30%),2)</f>
        <v>904.26</v>
      </c>
      <c r="H131" s="3">
        <f t="shared" si="22"/>
        <v>904.26</v>
      </c>
      <c r="I131" s="4">
        <f>F131+H131</f>
        <v>3918.45</v>
      </c>
      <c r="J131" s="23"/>
    </row>
    <row r="132" spans="1:10" s="114" customFormat="1" ht="21" customHeight="1">
      <c r="A132" s="27"/>
      <c r="B132" s="329" t="s">
        <v>169</v>
      </c>
      <c r="C132" s="3">
        <v>1</v>
      </c>
      <c r="D132" s="5" t="s">
        <v>5</v>
      </c>
      <c r="E132" s="3">
        <f>ROUND(((F127+F128+F129+F130)*30%),2)</f>
        <v>2260.64</v>
      </c>
      <c r="F132" s="3">
        <f t="shared" si="21"/>
        <v>2260.64</v>
      </c>
      <c r="G132" s="3">
        <f>ROUND((F132*30%),2)</f>
        <v>678.19</v>
      </c>
      <c r="H132" s="3">
        <f t="shared" si="22"/>
        <v>678.19</v>
      </c>
      <c r="I132" s="4">
        <f>F132+H132</f>
        <v>2938.83</v>
      </c>
      <c r="J132" s="23"/>
    </row>
    <row r="133" spans="1:10" s="114" customFormat="1" ht="21" customHeight="1">
      <c r="A133" s="27"/>
      <c r="B133" s="329" t="s">
        <v>170</v>
      </c>
      <c r="C133" s="3">
        <v>1</v>
      </c>
      <c r="D133" s="5" t="s">
        <v>5</v>
      </c>
      <c r="E133" s="3">
        <f>ROUND(((F127+F128+F129+F130)*10%),2)</f>
        <v>753.55</v>
      </c>
      <c r="F133" s="3">
        <f t="shared" si="21"/>
        <v>753.55</v>
      </c>
      <c r="G133" s="3">
        <f>ROUND((F133*30%),2)</f>
        <v>226.07</v>
      </c>
      <c r="H133" s="3">
        <f t="shared" si="22"/>
        <v>226.07</v>
      </c>
      <c r="I133" s="4">
        <f>F133+H133</f>
        <v>979.61999999999989</v>
      </c>
      <c r="J133" s="23"/>
    </row>
    <row r="134" spans="1:10" ht="21" customHeight="1">
      <c r="A134" s="27"/>
      <c r="B134" s="94" t="s">
        <v>147</v>
      </c>
      <c r="C134" s="3">
        <v>2</v>
      </c>
      <c r="D134" s="5" t="s">
        <v>20</v>
      </c>
      <c r="E134" s="3">
        <v>1050</v>
      </c>
      <c r="F134" s="3">
        <f t="shared" si="21"/>
        <v>2100</v>
      </c>
      <c r="G134" s="3">
        <v>200</v>
      </c>
      <c r="H134" s="3">
        <f t="shared" si="22"/>
        <v>400</v>
      </c>
      <c r="I134" s="4">
        <f t="shared" si="23"/>
        <v>2500</v>
      </c>
      <c r="J134" s="23"/>
    </row>
    <row r="135" spans="1:10" ht="21" customHeight="1">
      <c r="A135" s="42"/>
      <c r="B135" s="263" t="s">
        <v>352</v>
      </c>
      <c r="C135" s="37">
        <v>10</v>
      </c>
      <c r="D135" s="36" t="s">
        <v>20</v>
      </c>
      <c r="E135" s="37">
        <v>850</v>
      </c>
      <c r="F135" s="37">
        <f t="shared" si="21"/>
        <v>8500</v>
      </c>
      <c r="G135" s="37">
        <v>150</v>
      </c>
      <c r="H135" s="37">
        <f t="shared" si="22"/>
        <v>1500</v>
      </c>
      <c r="I135" s="8">
        <f t="shared" si="23"/>
        <v>10000</v>
      </c>
      <c r="J135" s="45"/>
    </row>
    <row r="136" spans="1:10" ht="21" customHeight="1">
      <c r="A136" s="101"/>
      <c r="B136" s="172" t="s">
        <v>230</v>
      </c>
      <c r="C136" s="7">
        <v>1</v>
      </c>
      <c r="D136" s="6" t="s">
        <v>20</v>
      </c>
      <c r="E136" s="7">
        <v>650</v>
      </c>
      <c r="F136" s="7">
        <f t="shared" si="21"/>
        <v>650</v>
      </c>
      <c r="G136" s="7">
        <v>100</v>
      </c>
      <c r="H136" s="7">
        <f t="shared" si="22"/>
        <v>100</v>
      </c>
      <c r="I136" s="17">
        <f t="shared" si="23"/>
        <v>750</v>
      </c>
      <c r="J136" s="92"/>
    </row>
    <row r="137" spans="1:10" ht="21" customHeight="1">
      <c r="A137" s="101"/>
      <c r="B137" s="172" t="s">
        <v>360</v>
      </c>
      <c r="C137" s="7">
        <v>2</v>
      </c>
      <c r="D137" s="6" t="s">
        <v>20</v>
      </c>
      <c r="E137" s="7">
        <v>780</v>
      </c>
      <c r="F137" s="7">
        <f t="shared" si="21"/>
        <v>1560</v>
      </c>
      <c r="G137" s="7">
        <v>400</v>
      </c>
      <c r="H137" s="7">
        <f t="shared" si="22"/>
        <v>800</v>
      </c>
      <c r="I137" s="17">
        <f t="shared" si="23"/>
        <v>2360</v>
      </c>
      <c r="J137" s="92"/>
    </row>
    <row r="138" spans="1:10" ht="21" customHeight="1">
      <c r="A138" s="27"/>
      <c r="B138" s="94" t="s">
        <v>995</v>
      </c>
      <c r="C138" s="3">
        <v>7</v>
      </c>
      <c r="D138" s="5" t="s">
        <v>22</v>
      </c>
      <c r="E138" s="3">
        <v>698.11533333333341</v>
      </c>
      <c r="F138" s="3">
        <f t="shared" si="21"/>
        <v>4886.8073333333341</v>
      </c>
      <c r="G138" s="3">
        <v>0</v>
      </c>
      <c r="H138" s="3">
        <f t="shared" si="22"/>
        <v>0</v>
      </c>
      <c r="I138" s="4">
        <f t="shared" si="23"/>
        <v>4886.8073333333341</v>
      </c>
      <c r="J138" s="23"/>
    </row>
    <row r="139" spans="1:10" ht="21" customHeight="1">
      <c r="A139" s="27"/>
      <c r="B139" s="94" t="s">
        <v>996</v>
      </c>
      <c r="C139" s="3">
        <v>132</v>
      </c>
      <c r="D139" s="5" t="s">
        <v>22</v>
      </c>
      <c r="E139" s="3">
        <v>850.76199999999994</v>
      </c>
      <c r="F139" s="3">
        <f t="shared" si="21"/>
        <v>112300.58399999999</v>
      </c>
      <c r="G139" s="3">
        <v>0</v>
      </c>
      <c r="H139" s="3">
        <f t="shared" si="22"/>
        <v>0</v>
      </c>
      <c r="I139" s="4">
        <f t="shared" si="23"/>
        <v>112300.58399999999</v>
      </c>
      <c r="J139" s="23"/>
    </row>
    <row r="140" spans="1:10" ht="21" customHeight="1">
      <c r="A140" s="27"/>
      <c r="B140" s="94" t="s">
        <v>237</v>
      </c>
      <c r="C140" s="3">
        <v>12</v>
      </c>
      <c r="D140" s="5" t="s">
        <v>33</v>
      </c>
      <c r="E140" s="3">
        <v>2500</v>
      </c>
      <c r="F140" s="3">
        <f t="shared" si="21"/>
        <v>30000</v>
      </c>
      <c r="G140" s="3">
        <v>750</v>
      </c>
      <c r="H140" s="3">
        <f t="shared" si="22"/>
        <v>9000</v>
      </c>
      <c r="I140" s="4">
        <f t="shared" si="23"/>
        <v>39000</v>
      </c>
      <c r="J140" s="23"/>
    </row>
    <row r="141" spans="1:10" ht="21" customHeight="1">
      <c r="A141" s="123"/>
      <c r="B141" s="379" t="s">
        <v>441</v>
      </c>
      <c r="C141" s="109">
        <v>15</v>
      </c>
      <c r="D141" s="108" t="s">
        <v>33</v>
      </c>
      <c r="E141" s="109">
        <v>3500</v>
      </c>
      <c r="F141" s="109">
        <f t="shared" si="21"/>
        <v>52500</v>
      </c>
      <c r="G141" s="109">
        <v>750</v>
      </c>
      <c r="H141" s="109">
        <f t="shared" si="22"/>
        <v>11250</v>
      </c>
      <c r="I141" s="88">
        <f t="shared" si="23"/>
        <v>63750</v>
      </c>
      <c r="J141" s="110"/>
    </row>
    <row r="142" spans="1:10" ht="21" customHeight="1">
      <c r="A142" s="42"/>
      <c r="B142" s="263" t="s">
        <v>46</v>
      </c>
      <c r="C142" s="37">
        <v>2</v>
      </c>
      <c r="D142" s="36" t="s">
        <v>33</v>
      </c>
      <c r="E142" s="37">
        <v>10000</v>
      </c>
      <c r="F142" s="37">
        <f t="shared" si="21"/>
        <v>20000</v>
      </c>
      <c r="G142" s="37">
        <v>3000</v>
      </c>
      <c r="H142" s="37">
        <f t="shared" si="22"/>
        <v>6000</v>
      </c>
      <c r="I142" s="8">
        <f t="shared" si="23"/>
        <v>26000</v>
      </c>
      <c r="J142" s="45"/>
    </row>
    <row r="143" spans="1:10" ht="21" customHeight="1">
      <c r="A143" s="101"/>
      <c r="B143" s="172" t="s">
        <v>442</v>
      </c>
      <c r="C143" s="7">
        <v>59</v>
      </c>
      <c r="D143" s="6" t="s">
        <v>22</v>
      </c>
      <c r="E143" s="7">
        <v>300</v>
      </c>
      <c r="F143" s="7">
        <f t="shared" si="21"/>
        <v>17700</v>
      </c>
      <c r="G143" s="7">
        <v>100</v>
      </c>
      <c r="H143" s="7">
        <f t="shared" si="22"/>
        <v>5900</v>
      </c>
      <c r="I143" s="17">
        <f t="shared" si="23"/>
        <v>23600</v>
      </c>
      <c r="J143" s="92"/>
    </row>
    <row r="144" spans="1:10" ht="21" customHeight="1">
      <c r="A144" s="27"/>
      <c r="B144" s="94" t="s">
        <v>137</v>
      </c>
      <c r="C144" s="3">
        <v>6</v>
      </c>
      <c r="D144" s="579" t="s">
        <v>22</v>
      </c>
      <c r="E144" s="3">
        <v>1800</v>
      </c>
      <c r="F144" s="3">
        <f t="shared" si="21"/>
        <v>10800</v>
      </c>
      <c r="G144" s="3">
        <v>700</v>
      </c>
      <c r="H144" s="3">
        <f t="shared" si="22"/>
        <v>4200</v>
      </c>
      <c r="I144" s="4">
        <f t="shared" si="23"/>
        <v>15000</v>
      </c>
      <c r="J144" s="23"/>
    </row>
    <row r="145" spans="1:10" ht="21" customHeight="1">
      <c r="A145" s="42"/>
      <c r="B145" s="265" t="s">
        <v>114</v>
      </c>
      <c r="C145" s="37"/>
      <c r="D145" s="36"/>
      <c r="E145" s="37"/>
      <c r="F145" s="37"/>
      <c r="G145" s="37"/>
      <c r="H145" s="3"/>
      <c r="I145" s="4"/>
      <c r="J145" s="23"/>
    </row>
    <row r="146" spans="1:10" ht="21" customHeight="1">
      <c r="A146" s="27"/>
      <c r="B146" s="262" t="s">
        <v>355</v>
      </c>
      <c r="C146" s="3">
        <v>2</v>
      </c>
      <c r="D146" s="5" t="s">
        <v>20</v>
      </c>
      <c r="E146" s="3">
        <v>24503</v>
      </c>
      <c r="F146" s="3">
        <f>C146*E146</f>
        <v>49006</v>
      </c>
      <c r="G146" s="3">
        <v>2500</v>
      </c>
      <c r="H146" s="3">
        <f>C146*G146</f>
        <v>5000</v>
      </c>
      <c r="I146" s="4">
        <f>F146+H146</f>
        <v>54006</v>
      </c>
      <c r="J146" s="23"/>
    </row>
    <row r="147" spans="1:10" ht="21" customHeight="1">
      <c r="A147" s="27"/>
      <c r="B147" s="262" t="s">
        <v>359</v>
      </c>
      <c r="C147" s="3">
        <v>1</v>
      </c>
      <c r="D147" s="5" t="s">
        <v>20</v>
      </c>
      <c r="E147" s="3">
        <v>3840</v>
      </c>
      <c r="F147" s="3">
        <f>C147*E147</f>
        <v>3840</v>
      </c>
      <c r="G147" s="3">
        <v>500</v>
      </c>
      <c r="H147" s="3">
        <f>C147*G147</f>
        <v>500</v>
      </c>
      <c r="I147" s="4">
        <f>F147+H147</f>
        <v>4340</v>
      </c>
      <c r="J147" s="23"/>
    </row>
    <row r="148" spans="1:10" ht="21" customHeight="1">
      <c r="A148" s="42"/>
      <c r="B148" s="390" t="s">
        <v>354</v>
      </c>
      <c r="C148" s="37">
        <v>2</v>
      </c>
      <c r="D148" s="36" t="s">
        <v>20</v>
      </c>
      <c r="E148" s="37">
        <v>8000</v>
      </c>
      <c r="F148" s="37">
        <f>C148*E148</f>
        <v>16000</v>
      </c>
      <c r="G148" s="37">
        <v>2000</v>
      </c>
      <c r="H148" s="37">
        <f>C148*G148</f>
        <v>4000</v>
      </c>
      <c r="I148" s="28">
        <f>F148+H148</f>
        <v>20000</v>
      </c>
      <c r="J148" s="45"/>
    </row>
    <row r="149" spans="1:10" ht="21" customHeight="1" thickBot="1">
      <c r="A149" s="42"/>
      <c r="B149" s="102" t="s">
        <v>90</v>
      </c>
      <c r="C149" s="37"/>
      <c r="D149" s="36"/>
      <c r="E149" s="37"/>
      <c r="F149" s="37"/>
      <c r="G149" s="37"/>
      <c r="H149" s="37"/>
      <c r="I149" s="137">
        <f>SUM(I111:I148)</f>
        <v>488458.00133333332</v>
      </c>
      <c r="J149" s="45"/>
    </row>
    <row r="150" spans="1:10" ht="21" customHeight="1">
      <c r="A150" s="168">
        <v>2.4</v>
      </c>
      <c r="B150" s="95" t="s">
        <v>84</v>
      </c>
      <c r="C150" s="37"/>
      <c r="D150" s="36"/>
      <c r="E150" s="37"/>
      <c r="F150" s="37"/>
      <c r="G150" s="37"/>
      <c r="H150" s="37"/>
      <c r="I150" s="8"/>
      <c r="J150" s="45"/>
    </row>
    <row r="151" spans="1:10" ht="21" customHeight="1">
      <c r="A151" s="27"/>
      <c r="B151" s="209" t="s">
        <v>34</v>
      </c>
      <c r="C151" s="3"/>
      <c r="D151" s="5"/>
      <c r="E151" s="3"/>
      <c r="F151" s="3"/>
      <c r="G151" s="3"/>
      <c r="H151" s="3"/>
      <c r="I151" s="4"/>
      <c r="J151" s="23"/>
    </row>
    <row r="152" spans="1:10" ht="21" customHeight="1">
      <c r="A152" s="42"/>
      <c r="B152" s="263" t="s">
        <v>178</v>
      </c>
      <c r="C152" s="37">
        <v>1</v>
      </c>
      <c r="D152" s="36" t="s">
        <v>20</v>
      </c>
      <c r="E152" s="37">
        <v>0</v>
      </c>
      <c r="F152" s="36" t="s">
        <v>35</v>
      </c>
      <c r="G152" s="37">
        <v>0</v>
      </c>
      <c r="H152" s="37">
        <f>C152*G152</f>
        <v>0</v>
      </c>
      <c r="I152" s="8">
        <v>0</v>
      </c>
      <c r="J152" s="45"/>
    </row>
    <row r="153" spans="1:10" ht="21" customHeight="1">
      <c r="A153" s="42"/>
      <c r="B153" s="263" t="s">
        <v>630</v>
      </c>
      <c r="C153" s="37"/>
      <c r="D153" s="36"/>
      <c r="E153" s="37"/>
      <c r="F153" s="36"/>
      <c r="G153" s="37"/>
      <c r="H153" s="37"/>
      <c r="I153" s="8"/>
      <c r="J153" s="45"/>
    </row>
    <row r="154" spans="1:10" ht="21" customHeight="1">
      <c r="A154" s="27"/>
      <c r="B154" s="262" t="s">
        <v>918</v>
      </c>
      <c r="C154" s="3">
        <v>1</v>
      </c>
      <c r="D154" s="5" t="s">
        <v>20</v>
      </c>
      <c r="E154" s="3">
        <v>4041</v>
      </c>
      <c r="F154" s="3">
        <f>C154*E154</f>
        <v>4041</v>
      </c>
      <c r="G154" s="3">
        <v>1000</v>
      </c>
      <c r="H154" s="3">
        <f>C154*G154</f>
        <v>1000</v>
      </c>
      <c r="I154" s="4">
        <f>F154+H154</f>
        <v>5041</v>
      </c>
      <c r="J154" s="23"/>
    </row>
    <row r="155" spans="1:10" ht="21" customHeight="1">
      <c r="A155" s="101"/>
      <c r="B155" s="172" t="s">
        <v>631</v>
      </c>
      <c r="C155" s="7">
        <v>1</v>
      </c>
      <c r="D155" s="6" t="s">
        <v>20</v>
      </c>
      <c r="E155" s="7">
        <v>1170</v>
      </c>
      <c r="F155" s="537">
        <f t="shared" ref="F155:F156" si="24">C155*E155</f>
        <v>1170</v>
      </c>
      <c r="G155" s="7">
        <v>100</v>
      </c>
      <c r="H155" s="538">
        <f t="shared" ref="H155:H156" si="25">C155*G155</f>
        <v>100</v>
      </c>
      <c r="I155" s="253">
        <f t="shared" ref="I155:I156" si="26">F155+H155</f>
        <v>1270</v>
      </c>
      <c r="J155" s="92"/>
    </row>
    <row r="156" spans="1:10" ht="21" customHeight="1">
      <c r="A156" s="27"/>
      <c r="B156" s="94" t="s">
        <v>919</v>
      </c>
      <c r="C156" s="3">
        <v>1</v>
      </c>
      <c r="D156" s="5" t="s">
        <v>20</v>
      </c>
      <c r="E156" s="3">
        <v>556</v>
      </c>
      <c r="F156" s="461">
        <f t="shared" si="24"/>
        <v>556</v>
      </c>
      <c r="G156" s="3">
        <v>110</v>
      </c>
      <c r="H156" s="73">
        <f t="shared" si="25"/>
        <v>110</v>
      </c>
      <c r="I156" s="112">
        <f t="shared" si="26"/>
        <v>666</v>
      </c>
      <c r="J156" s="23"/>
    </row>
    <row r="157" spans="1:10" ht="21" customHeight="1">
      <c r="A157" s="27"/>
      <c r="B157" s="94" t="s">
        <v>627</v>
      </c>
      <c r="C157" s="3">
        <v>1</v>
      </c>
      <c r="D157" s="36" t="s">
        <v>20</v>
      </c>
      <c r="E157" s="37">
        <v>360</v>
      </c>
      <c r="F157" s="37">
        <f>C157*E157</f>
        <v>360</v>
      </c>
      <c r="G157" s="37">
        <v>100</v>
      </c>
      <c r="H157" s="37">
        <f>C157*G157</f>
        <v>100</v>
      </c>
      <c r="I157" s="8">
        <f t="shared" ref="I157:I158" si="27">F157+H157</f>
        <v>460</v>
      </c>
      <c r="J157" s="45"/>
    </row>
    <row r="158" spans="1:10" ht="21" customHeight="1">
      <c r="A158" s="101"/>
      <c r="B158" s="172" t="s">
        <v>628</v>
      </c>
      <c r="C158" s="7">
        <v>1</v>
      </c>
      <c r="D158" s="6" t="s">
        <v>20</v>
      </c>
      <c r="E158" s="7">
        <v>1300</v>
      </c>
      <c r="F158" s="7">
        <f>C158*E158</f>
        <v>1300</v>
      </c>
      <c r="G158" s="7">
        <v>300</v>
      </c>
      <c r="H158" s="7">
        <f>C158*G158</f>
        <v>300</v>
      </c>
      <c r="I158" s="17">
        <f t="shared" si="27"/>
        <v>1600</v>
      </c>
      <c r="J158" s="92"/>
    </row>
    <row r="159" spans="1:10" ht="21" customHeight="1">
      <c r="A159" s="27"/>
      <c r="B159" s="94" t="s">
        <v>271</v>
      </c>
      <c r="C159" s="3">
        <v>5</v>
      </c>
      <c r="D159" s="5" t="s">
        <v>20</v>
      </c>
      <c r="E159" s="3">
        <v>7000</v>
      </c>
      <c r="F159" s="3">
        <f t="shared" ref="F159:F166" si="28">C159*E159</f>
        <v>35000</v>
      </c>
      <c r="G159" s="3">
        <v>2000</v>
      </c>
      <c r="H159" s="3">
        <f>C159*G159</f>
        <v>10000</v>
      </c>
      <c r="I159" s="4">
        <f>F159+H159</f>
        <v>45000</v>
      </c>
      <c r="J159" s="23"/>
    </row>
    <row r="160" spans="1:10" ht="21" customHeight="1">
      <c r="A160" s="27"/>
      <c r="B160" s="94" t="s">
        <v>920</v>
      </c>
      <c r="C160" s="3">
        <v>2</v>
      </c>
      <c r="D160" s="5" t="s">
        <v>20</v>
      </c>
      <c r="E160" s="3">
        <v>4998</v>
      </c>
      <c r="F160" s="3">
        <f t="shared" si="28"/>
        <v>9996</v>
      </c>
      <c r="G160" s="3">
        <v>250</v>
      </c>
      <c r="H160" s="3">
        <f t="shared" ref="H160:H173" si="29">C160*G160</f>
        <v>500</v>
      </c>
      <c r="I160" s="4">
        <f t="shared" ref="I160:I173" si="30">F160+H160</f>
        <v>10496</v>
      </c>
      <c r="J160" s="23"/>
    </row>
    <row r="161" spans="1:10" ht="21" customHeight="1">
      <c r="A161" s="27"/>
      <c r="B161" s="94" t="s">
        <v>575</v>
      </c>
      <c r="C161" s="3">
        <v>13</v>
      </c>
      <c r="D161" s="5" t="s">
        <v>20</v>
      </c>
      <c r="E161" s="3">
        <v>1658</v>
      </c>
      <c r="F161" s="3">
        <f t="shared" si="28"/>
        <v>21554</v>
      </c>
      <c r="G161" s="3">
        <v>100</v>
      </c>
      <c r="H161" s="3">
        <f t="shared" si="29"/>
        <v>1300</v>
      </c>
      <c r="I161" s="4">
        <f t="shared" si="30"/>
        <v>22854</v>
      </c>
      <c r="J161" s="23"/>
    </row>
    <row r="162" spans="1:10" ht="21" customHeight="1">
      <c r="A162" s="27"/>
      <c r="B162" s="94" t="s">
        <v>47</v>
      </c>
      <c r="C162" s="3">
        <v>1</v>
      </c>
      <c r="D162" s="5" t="s">
        <v>20</v>
      </c>
      <c r="E162" s="3">
        <v>500</v>
      </c>
      <c r="F162" s="3">
        <f t="shared" si="28"/>
        <v>500</v>
      </c>
      <c r="G162" s="3">
        <v>100</v>
      </c>
      <c r="H162" s="3">
        <f t="shared" si="29"/>
        <v>100</v>
      </c>
      <c r="I162" s="4">
        <f t="shared" si="30"/>
        <v>600</v>
      </c>
      <c r="J162" s="23"/>
    </row>
    <row r="163" spans="1:10" ht="21" customHeight="1">
      <c r="A163" s="123"/>
      <c r="B163" s="379" t="s">
        <v>318</v>
      </c>
      <c r="C163" s="109">
        <v>29</v>
      </c>
      <c r="D163" s="108" t="s">
        <v>22</v>
      </c>
      <c r="E163" s="109">
        <v>152</v>
      </c>
      <c r="F163" s="109">
        <f t="shared" si="28"/>
        <v>4408</v>
      </c>
      <c r="G163" s="109">
        <v>30</v>
      </c>
      <c r="H163" s="109">
        <f t="shared" si="29"/>
        <v>870</v>
      </c>
      <c r="I163" s="88">
        <f t="shared" si="30"/>
        <v>5278</v>
      </c>
      <c r="J163" s="110"/>
    </row>
    <row r="164" spans="1:10" ht="21" customHeight="1">
      <c r="A164" s="42"/>
      <c r="B164" s="263" t="s">
        <v>319</v>
      </c>
      <c r="C164" s="37">
        <v>160</v>
      </c>
      <c r="D164" s="36" t="s">
        <v>22</v>
      </c>
      <c r="E164" s="37">
        <v>78</v>
      </c>
      <c r="F164" s="37">
        <f t="shared" si="28"/>
        <v>12480</v>
      </c>
      <c r="G164" s="37">
        <v>25</v>
      </c>
      <c r="H164" s="37">
        <f t="shared" si="29"/>
        <v>4000</v>
      </c>
      <c r="I164" s="8">
        <f t="shared" si="30"/>
        <v>16480</v>
      </c>
      <c r="J164" s="45"/>
    </row>
    <row r="165" spans="1:10" ht="21" customHeight="1">
      <c r="A165" s="101"/>
      <c r="B165" s="172" t="s">
        <v>320</v>
      </c>
      <c r="C165" s="7">
        <v>171</v>
      </c>
      <c r="D165" s="6" t="s">
        <v>22</v>
      </c>
      <c r="E165" s="7">
        <v>53</v>
      </c>
      <c r="F165" s="7">
        <f t="shared" si="28"/>
        <v>9063</v>
      </c>
      <c r="G165" s="7">
        <v>22</v>
      </c>
      <c r="H165" s="7">
        <f t="shared" si="29"/>
        <v>3762</v>
      </c>
      <c r="I165" s="17">
        <f t="shared" si="30"/>
        <v>12825</v>
      </c>
      <c r="J165" s="92"/>
    </row>
    <row r="166" spans="1:10" s="98" customFormat="1" ht="21" customHeight="1">
      <c r="A166" s="27"/>
      <c r="B166" s="94" t="s">
        <v>152</v>
      </c>
      <c r="C166" s="3">
        <v>1</v>
      </c>
      <c r="D166" s="5" t="s">
        <v>20</v>
      </c>
      <c r="E166" s="3">
        <v>650</v>
      </c>
      <c r="F166" s="3">
        <f t="shared" si="28"/>
        <v>650</v>
      </c>
      <c r="G166" s="3">
        <v>240</v>
      </c>
      <c r="H166" s="3">
        <f t="shared" si="29"/>
        <v>240</v>
      </c>
      <c r="I166" s="4">
        <f t="shared" si="30"/>
        <v>890</v>
      </c>
      <c r="J166" s="23"/>
    </row>
    <row r="167" spans="1:10" s="98" customFormat="1" ht="21" customHeight="1">
      <c r="A167" s="42"/>
      <c r="B167" s="263" t="s">
        <v>144</v>
      </c>
      <c r="C167" s="37">
        <v>1</v>
      </c>
      <c r="D167" s="36" t="s">
        <v>5</v>
      </c>
      <c r="E167" s="37">
        <f>(F163+F164+F165)*15%</f>
        <v>3892.6499999999996</v>
      </c>
      <c r="F167" s="37">
        <f>C167*E167</f>
        <v>3892.6499999999996</v>
      </c>
      <c r="G167" s="37">
        <v>0</v>
      </c>
      <c r="H167" s="37">
        <f>C167*G167</f>
        <v>0</v>
      </c>
      <c r="I167" s="8">
        <f>F167+H167</f>
        <v>3892.6499999999996</v>
      </c>
      <c r="J167" s="45"/>
    </row>
    <row r="168" spans="1:10" s="98" customFormat="1" ht="21" customHeight="1">
      <c r="A168" s="42"/>
      <c r="B168" s="263" t="s">
        <v>310</v>
      </c>
      <c r="C168" s="37">
        <v>124</v>
      </c>
      <c r="D168" s="36" t="s">
        <v>22</v>
      </c>
      <c r="E168" s="37">
        <v>341.28</v>
      </c>
      <c r="F168" s="37">
        <f t="shared" ref="F168:F173" si="31">C168*E168</f>
        <v>42318.719999999994</v>
      </c>
      <c r="G168" s="37">
        <v>70</v>
      </c>
      <c r="H168" s="37">
        <f>C168*G168</f>
        <v>8680</v>
      </c>
      <c r="I168" s="8">
        <f>F168+H168</f>
        <v>50998.719999999994</v>
      </c>
      <c r="J168" s="45"/>
    </row>
    <row r="169" spans="1:10" s="98" customFormat="1" ht="21" customHeight="1">
      <c r="A169" s="27"/>
      <c r="B169" s="94" t="s">
        <v>314</v>
      </c>
      <c r="C169" s="3">
        <v>575</v>
      </c>
      <c r="D169" s="5" t="s">
        <v>22</v>
      </c>
      <c r="E169" s="3">
        <v>71.13</v>
      </c>
      <c r="F169" s="3">
        <f t="shared" si="31"/>
        <v>40899.75</v>
      </c>
      <c r="G169" s="3">
        <v>25</v>
      </c>
      <c r="H169" s="3">
        <f t="shared" si="29"/>
        <v>14375</v>
      </c>
      <c r="I169" s="4">
        <f t="shared" si="30"/>
        <v>55274.75</v>
      </c>
      <c r="J169" s="23"/>
    </row>
    <row r="170" spans="1:10" s="98" customFormat="1" ht="21" customHeight="1">
      <c r="A170" s="27"/>
      <c r="B170" s="94" t="s">
        <v>443</v>
      </c>
      <c r="C170" s="3">
        <v>94</v>
      </c>
      <c r="D170" s="5" t="s">
        <v>22</v>
      </c>
      <c r="E170" s="3">
        <v>50.76</v>
      </c>
      <c r="F170" s="3">
        <f>C170*E170</f>
        <v>4771.4399999999996</v>
      </c>
      <c r="G170" s="3">
        <v>22</v>
      </c>
      <c r="H170" s="3">
        <f t="shared" si="29"/>
        <v>2068</v>
      </c>
      <c r="I170" s="4">
        <f t="shared" si="30"/>
        <v>6839.44</v>
      </c>
      <c r="J170" s="23"/>
    </row>
    <row r="171" spans="1:10" s="98" customFormat="1" ht="21" customHeight="1">
      <c r="A171" s="100"/>
      <c r="B171" s="402" t="s">
        <v>444</v>
      </c>
      <c r="C171" s="121">
        <v>415</v>
      </c>
      <c r="D171" s="133" t="s">
        <v>22</v>
      </c>
      <c r="E171" s="121">
        <v>42.33</v>
      </c>
      <c r="F171" s="121">
        <f>C171*E171</f>
        <v>17566.95</v>
      </c>
      <c r="G171" s="121">
        <v>20</v>
      </c>
      <c r="H171" s="121">
        <f t="shared" si="29"/>
        <v>8300</v>
      </c>
      <c r="I171" s="28">
        <f t="shared" si="30"/>
        <v>25866.95</v>
      </c>
      <c r="J171" s="93"/>
    </row>
    <row r="172" spans="1:10" s="98" customFormat="1" ht="21" customHeight="1">
      <c r="A172" s="27"/>
      <c r="B172" s="94" t="s">
        <v>315</v>
      </c>
      <c r="C172" s="3">
        <v>174</v>
      </c>
      <c r="D172" s="5" t="s">
        <v>22</v>
      </c>
      <c r="E172" s="3">
        <v>28.26</v>
      </c>
      <c r="F172" s="3">
        <f>C172*E172</f>
        <v>4917.2400000000007</v>
      </c>
      <c r="G172" s="3">
        <v>15</v>
      </c>
      <c r="H172" s="3">
        <f t="shared" si="29"/>
        <v>2610</v>
      </c>
      <c r="I172" s="4">
        <f t="shared" si="30"/>
        <v>7527.2400000000007</v>
      </c>
      <c r="J172" s="23"/>
    </row>
    <row r="173" spans="1:10" s="98" customFormat="1" ht="21" customHeight="1">
      <c r="A173" s="27"/>
      <c r="B173" s="94" t="s">
        <v>329</v>
      </c>
      <c r="C173" s="3">
        <v>117.3</v>
      </c>
      <c r="D173" s="5" t="s">
        <v>22</v>
      </c>
      <c r="E173" s="3">
        <v>30</v>
      </c>
      <c r="F173" s="3">
        <f t="shared" si="31"/>
        <v>3519</v>
      </c>
      <c r="G173" s="3">
        <v>10</v>
      </c>
      <c r="H173" s="3">
        <f t="shared" si="29"/>
        <v>1173</v>
      </c>
      <c r="I173" s="4">
        <f t="shared" si="30"/>
        <v>4692</v>
      </c>
      <c r="J173" s="23"/>
    </row>
    <row r="174" spans="1:10" s="98" customFormat="1" ht="21" customHeight="1">
      <c r="A174" s="42"/>
      <c r="B174" s="263" t="s">
        <v>144</v>
      </c>
      <c r="C174" s="37">
        <v>1</v>
      </c>
      <c r="D174" s="36" t="s">
        <v>5</v>
      </c>
      <c r="E174" s="37">
        <f>ROUND(((F168+F169+F170+F171+F172)*5%),2)</f>
        <v>5523.71</v>
      </c>
      <c r="F174" s="37">
        <f>C174*E174</f>
        <v>5523.71</v>
      </c>
      <c r="G174" s="37">
        <v>0</v>
      </c>
      <c r="H174" s="37">
        <f>C174*G174</f>
        <v>0</v>
      </c>
      <c r="I174" s="8">
        <f>F174+H174</f>
        <v>5523.71</v>
      </c>
      <c r="J174" s="45"/>
    </row>
    <row r="175" spans="1:10" s="98" customFormat="1" ht="21" customHeight="1">
      <c r="A175" s="27"/>
      <c r="B175" s="209" t="s">
        <v>36</v>
      </c>
      <c r="C175" s="3"/>
      <c r="D175" s="5"/>
      <c r="E175" s="3"/>
      <c r="F175" s="3"/>
      <c r="G175" s="3"/>
      <c r="H175" s="3"/>
      <c r="I175" s="4"/>
      <c r="J175" s="23"/>
    </row>
    <row r="176" spans="1:10" s="98" customFormat="1" ht="21" customHeight="1">
      <c r="A176" s="27"/>
      <c r="B176" s="94" t="s">
        <v>302</v>
      </c>
      <c r="C176" s="3">
        <v>1</v>
      </c>
      <c r="D176" s="5" t="s">
        <v>20</v>
      </c>
      <c r="E176" s="3">
        <v>3200</v>
      </c>
      <c r="F176" s="3">
        <f t="shared" ref="F176:F181" si="32">C176*E176</f>
        <v>3200</v>
      </c>
      <c r="G176" s="3">
        <v>500</v>
      </c>
      <c r="H176" s="3">
        <f t="shared" ref="H176:H181" si="33">C176*G176</f>
        <v>500</v>
      </c>
      <c r="I176" s="4">
        <f t="shared" ref="I176:I181" si="34">F176+H176</f>
        <v>3700</v>
      </c>
      <c r="J176" s="23"/>
    </row>
    <row r="177" spans="1:10" s="98" customFormat="1" ht="21" customHeight="1">
      <c r="A177" s="42"/>
      <c r="B177" s="263" t="s">
        <v>271</v>
      </c>
      <c r="C177" s="37">
        <v>2</v>
      </c>
      <c r="D177" s="36" t="s">
        <v>20</v>
      </c>
      <c r="E177" s="37">
        <v>7000</v>
      </c>
      <c r="F177" s="37">
        <f t="shared" si="32"/>
        <v>14000</v>
      </c>
      <c r="G177" s="37">
        <v>2000</v>
      </c>
      <c r="H177" s="37">
        <f t="shared" si="33"/>
        <v>4000</v>
      </c>
      <c r="I177" s="8">
        <f t="shared" si="34"/>
        <v>18000</v>
      </c>
      <c r="J177" s="45"/>
    </row>
    <row r="178" spans="1:10" s="98" customFormat="1" ht="21" customHeight="1">
      <c r="A178" s="42"/>
      <c r="B178" s="263" t="s">
        <v>321</v>
      </c>
      <c r="C178" s="37">
        <v>1</v>
      </c>
      <c r="D178" s="36" t="s">
        <v>20</v>
      </c>
      <c r="E178" s="37">
        <v>1395</v>
      </c>
      <c r="F178" s="37">
        <f t="shared" si="32"/>
        <v>1395</v>
      </c>
      <c r="G178" s="37">
        <v>115</v>
      </c>
      <c r="H178" s="37">
        <f t="shared" si="33"/>
        <v>115</v>
      </c>
      <c r="I178" s="8">
        <f t="shared" si="34"/>
        <v>1510</v>
      </c>
      <c r="J178" s="45"/>
    </row>
    <row r="179" spans="1:10" s="98" customFormat="1" ht="21" customHeight="1">
      <c r="A179" s="27"/>
      <c r="B179" s="94" t="s">
        <v>322</v>
      </c>
      <c r="C179" s="3">
        <v>26</v>
      </c>
      <c r="D179" s="5" t="s">
        <v>22</v>
      </c>
      <c r="E179" s="3">
        <v>62</v>
      </c>
      <c r="F179" s="3">
        <f t="shared" si="32"/>
        <v>1612</v>
      </c>
      <c r="G179" s="3">
        <v>19</v>
      </c>
      <c r="H179" s="3">
        <f t="shared" si="33"/>
        <v>494</v>
      </c>
      <c r="I179" s="4">
        <f t="shared" si="34"/>
        <v>2106</v>
      </c>
      <c r="J179" s="23"/>
    </row>
    <row r="180" spans="1:10" s="98" customFormat="1" ht="21" customHeight="1">
      <c r="A180" s="42"/>
      <c r="B180" s="263" t="s">
        <v>329</v>
      </c>
      <c r="C180" s="37">
        <v>16</v>
      </c>
      <c r="D180" s="36" t="s">
        <v>22</v>
      </c>
      <c r="E180" s="37">
        <v>30</v>
      </c>
      <c r="F180" s="37">
        <f t="shared" si="32"/>
        <v>480</v>
      </c>
      <c r="G180" s="37">
        <v>10</v>
      </c>
      <c r="H180" s="37">
        <f t="shared" si="33"/>
        <v>160</v>
      </c>
      <c r="I180" s="8">
        <f t="shared" si="34"/>
        <v>640</v>
      </c>
      <c r="J180" s="45"/>
    </row>
    <row r="181" spans="1:10" s="98" customFormat="1" ht="21" customHeight="1">
      <c r="A181" s="27"/>
      <c r="B181" s="94" t="s">
        <v>144</v>
      </c>
      <c r="C181" s="3">
        <v>1</v>
      </c>
      <c r="D181" s="5" t="s">
        <v>5</v>
      </c>
      <c r="E181" s="3">
        <f>ROUND(((F179)*15%),2)</f>
        <v>241.8</v>
      </c>
      <c r="F181" s="3">
        <f t="shared" si="32"/>
        <v>241.8</v>
      </c>
      <c r="G181" s="3">
        <v>0</v>
      </c>
      <c r="H181" s="3">
        <f t="shared" si="33"/>
        <v>0</v>
      </c>
      <c r="I181" s="88">
        <f t="shared" si="34"/>
        <v>241.8</v>
      </c>
      <c r="J181" s="23"/>
    </row>
    <row r="182" spans="1:10" s="98" customFormat="1" ht="21" customHeight="1" thickBot="1">
      <c r="A182" s="101"/>
      <c r="B182" s="217" t="s">
        <v>48</v>
      </c>
      <c r="C182" s="7"/>
      <c r="D182" s="7"/>
      <c r="E182" s="7"/>
      <c r="F182" s="7"/>
      <c r="G182" s="7"/>
      <c r="H182" s="7"/>
      <c r="I182" s="137">
        <f>SUM(I152:I181)</f>
        <v>310273.26</v>
      </c>
      <c r="J182" s="92"/>
    </row>
    <row r="183" spans="1:10" s="98" customFormat="1" ht="21" customHeight="1">
      <c r="A183" s="27"/>
      <c r="B183" s="96"/>
      <c r="C183" s="3"/>
      <c r="D183" s="3"/>
      <c r="E183" s="3"/>
      <c r="F183" s="3"/>
      <c r="G183" s="3"/>
      <c r="H183" s="3"/>
      <c r="I183" s="4"/>
      <c r="J183" s="23"/>
    </row>
    <row r="184" spans="1:10" s="114" customFormat="1" ht="21" customHeight="1" thickBot="1">
      <c r="A184" s="2"/>
      <c r="B184" s="39" t="s">
        <v>85</v>
      </c>
      <c r="C184" s="161"/>
      <c r="D184" s="161"/>
      <c r="E184" s="161"/>
      <c r="F184" s="161"/>
      <c r="G184" s="161"/>
      <c r="H184" s="161"/>
      <c r="I184" s="137">
        <f>I85+I108+I149+I182</f>
        <v>3264176.7645333335</v>
      </c>
      <c r="J184" s="162"/>
    </row>
    <row r="185" spans="1:10" s="114" customFormat="1" ht="21" customHeight="1">
      <c r="A185" s="123"/>
      <c r="B185" s="210"/>
      <c r="C185" s="109"/>
      <c r="D185" s="109"/>
      <c r="E185" s="109"/>
      <c r="F185" s="109"/>
      <c r="G185" s="109"/>
      <c r="H185" s="109"/>
      <c r="I185" s="104"/>
      <c r="J185" s="110"/>
    </row>
    <row r="186" spans="1:10" s="114" customFormat="1" ht="21" customHeight="1">
      <c r="A186" s="107"/>
      <c r="B186" s="164"/>
      <c r="C186" s="66"/>
      <c r="D186" s="18"/>
      <c r="E186" s="18"/>
      <c r="F186" s="18"/>
      <c r="G186" s="18"/>
      <c r="H186" s="18"/>
      <c r="I186" s="18"/>
      <c r="J186" s="18"/>
    </row>
    <row r="187" spans="1:10" s="114" customFormat="1" ht="21" customHeight="1">
      <c r="A187" s="107"/>
      <c r="B187" s="164"/>
      <c r="C187" s="66"/>
      <c r="D187" s="18"/>
      <c r="E187" s="18"/>
      <c r="F187" s="18"/>
      <c r="G187" s="18"/>
      <c r="H187" s="18"/>
      <c r="I187" s="18"/>
      <c r="J187" s="18"/>
    </row>
    <row r="188" spans="1:10" s="114" customFormat="1" ht="21" customHeight="1">
      <c r="A188" s="107"/>
      <c r="B188" s="164"/>
      <c r="C188" s="66"/>
      <c r="D188" s="18"/>
      <c r="E188" s="18"/>
      <c r="F188" s="18"/>
      <c r="G188" s="18"/>
      <c r="H188" s="18"/>
      <c r="I188" s="18"/>
      <c r="J188" s="18"/>
    </row>
    <row r="189" spans="1:10" s="114" customFormat="1" ht="21" customHeight="1">
      <c r="A189" s="107"/>
      <c r="B189" s="18"/>
      <c r="C189" s="66"/>
      <c r="D189" s="18"/>
      <c r="E189" s="18"/>
      <c r="F189" s="18"/>
      <c r="G189" s="18"/>
      <c r="H189" s="18"/>
      <c r="I189" s="18"/>
      <c r="J189" s="18"/>
    </row>
    <row r="190" spans="1:10" s="114" customFormat="1" ht="21" customHeight="1">
      <c r="A190" s="107"/>
      <c r="B190" s="18"/>
      <c r="C190" s="66"/>
      <c r="D190" s="18"/>
      <c r="E190" s="18"/>
      <c r="F190" s="18"/>
      <c r="G190" s="18"/>
      <c r="H190" s="18"/>
      <c r="I190" s="18"/>
      <c r="J190" s="18"/>
    </row>
    <row r="191" spans="1:10" s="114" customFormat="1" ht="21" customHeight="1">
      <c r="A191" s="107"/>
      <c r="B191" s="18"/>
      <c r="C191" s="66"/>
      <c r="D191" s="18"/>
      <c r="E191" s="18"/>
      <c r="F191" s="18"/>
      <c r="G191" s="18"/>
      <c r="H191" s="18"/>
      <c r="I191" s="18"/>
      <c r="J191" s="18"/>
    </row>
    <row r="192" spans="1:10" s="114" customFormat="1" ht="21" customHeight="1">
      <c r="A192" s="107"/>
      <c r="B192" s="18"/>
      <c r="C192" s="66"/>
      <c r="D192" s="18"/>
      <c r="E192" s="18"/>
      <c r="F192" s="18"/>
      <c r="G192" s="18"/>
      <c r="H192" s="18"/>
      <c r="I192" s="18"/>
      <c r="J192" s="18"/>
    </row>
    <row r="193" spans="1:10" s="114" customFormat="1" ht="21" customHeight="1">
      <c r="A193" s="107"/>
      <c r="B193" s="18"/>
      <c r="C193" s="66"/>
      <c r="D193" s="18"/>
      <c r="E193" s="18"/>
      <c r="F193" s="18"/>
      <c r="G193" s="18"/>
      <c r="H193" s="18"/>
      <c r="I193" s="18"/>
      <c r="J193" s="18"/>
    </row>
    <row r="9308" spans="3:3" s="18" customFormat="1" ht="21" customHeight="1">
      <c r="C9308" s="66" t="s">
        <v>309</v>
      </c>
    </row>
  </sheetData>
  <mergeCells count="9">
    <mergeCell ref="A1:J1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9" firstPageNumber="51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36"/>
  <sheetViews>
    <sheetView view="pageBreakPreview" zoomScaleNormal="100" zoomScaleSheetLayoutView="100" zoomScalePageLayoutView="120" workbookViewId="0">
      <selection activeCell="M15" sqref="M15"/>
    </sheetView>
  </sheetViews>
  <sheetFormatPr defaultColWidth="9.125" defaultRowHeight="24.9" customHeight="1"/>
  <cols>
    <col min="1" max="20" width="5.75" style="572" customWidth="1"/>
    <col min="21" max="22" width="9.125" style="572"/>
    <col min="23" max="23" width="11.875" style="572" bestFit="1" customWidth="1"/>
    <col min="24" max="24" width="12.375" style="572" bestFit="1" customWidth="1"/>
    <col min="25" max="16384" width="9.125" style="572"/>
  </cols>
  <sheetData>
    <row r="1" spans="1:25" ht="24" customHeight="1">
      <c r="A1" s="676" t="s">
        <v>292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573"/>
      <c r="V1" s="573"/>
      <c r="W1" s="573"/>
      <c r="X1" s="573"/>
      <c r="Y1" s="573"/>
    </row>
    <row r="2" spans="1:25" ht="24" customHeight="1">
      <c r="A2" s="616" t="s">
        <v>281</v>
      </c>
      <c r="B2" s="616"/>
      <c r="C2" s="616"/>
      <c r="D2" s="616"/>
      <c r="E2" s="616"/>
      <c r="F2" s="616"/>
      <c r="G2" s="616"/>
      <c r="H2" s="616"/>
      <c r="I2" s="616"/>
      <c r="J2" s="616"/>
      <c r="K2" s="616"/>
      <c r="L2" s="616"/>
      <c r="M2" s="616"/>
      <c r="N2" s="616"/>
      <c r="O2" s="616"/>
      <c r="P2" s="616"/>
      <c r="Q2" s="616"/>
      <c r="R2" s="616"/>
      <c r="S2" s="616"/>
      <c r="T2" s="616"/>
    </row>
    <row r="3" spans="1:25" ht="24" customHeight="1">
      <c r="A3" s="616" t="str">
        <f>ปร.6!A2</f>
        <v xml:space="preserve">ชื่อโครงการ/งานก่อสร้าง    </v>
      </c>
      <c r="B3" s="616"/>
      <c r="C3" s="616"/>
      <c r="D3" s="616"/>
      <c r="E3" s="616" t="str">
        <f>ปร.6!E2</f>
        <v>ก่อสร้างอาคารสำนักงานและส่วนประกอบอื่นๆ</v>
      </c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616"/>
      <c r="Q3" s="616"/>
      <c r="R3" s="616"/>
      <c r="S3" s="616"/>
      <c r="T3" s="616"/>
    </row>
    <row r="4" spans="1:25" ht="24" customHeight="1">
      <c r="A4" s="577" t="str">
        <f>ปร.6!A3</f>
        <v xml:space="preserve">สถานที่ก่อสร้าง   </v>
      </c>
      <c r="B4" s="577"/>
      <c r="C4" s="577"/>
      <c r="D4" s="577"/>
      <c r="E4" s="577" t="str">
        <f>ปร.6!E3</f>
        <v>สาขาภูซาง จังหวัดพะเยา</v>
      </c>
      <c r="F4" s="577"/>
      <c r="G4" s="577"/>
      <c r="H4" s="577"/>
      <c r="I4" s="577"/>
      <c r="J4" s="577"/>
      <c r="K4" s="577"/>
      <c r="L4" s="577"/>
      <c r="M4" s="577"/>
      <c r="N4" s="577"/>
      <c r="O4" s="577"/>
      <c r="P4" s="577"/>
      <c r="Q4" s="577"/>
      <c r="R4" s="577"/>
      <c r="S4" s="577"/>
      <c r="T4" s="577"/>
    </row>
    <row r="5" spans="1:25" ht="24" customHeight="1">
      <c r="A5" s="644" t="str">
        <f>ปร.6!A4</f>
        <v xml:space="preserve">แบบเลขที่  </v>
      </c>
      <c r="B5" s="644"/>
      <c r="C5" s="644"/>
      <c r="D5" s="644"/>
      <c r="E5" s="577" t="str">
        <f>ปร.6!E4</f>
        <v>P2/2567</v>
      </c>
      <c r="F5" s="577"/>
      <c r="G5" s="577"/>
      <c r="H5" s="577"/>
      <c r="I5" s="577"/>
      <c r="J5" s="577"/>
      <c r="K5" s="577"/>
      <c r="L5" s="577"/>
      <c r="M5" s="577"/>
      <c r="N5" s="577"/>
      <c r="O5" s="577"/>
      <c r="P5" s="577"/>
      <c r="Q5" s="577"/>
      <c r="R5" s="577"/>
      <c r="S5" s="577"/>
      <c r="T5" s="577"/>
    </row>
    <row r="6" spans="1:25" ht="24" customHeight="1">
      <c r="A6" s="577" t="str">
        <f>ปร.6!A5</f>
        <v xml:space="preserve">หน่วยงานเจ้าของโครงการ/งานก่อสร้าง    </v>
      </c>
      <c r="B6" s="577"/>
      <c r="C6" s="577"/>
      <c r="D6" s="577"/>
      <c r="E6" s="70"/>
      <c r="F6" s="577"/>
      <c r="G6" s="577" t="str">
        <f>ปร.6!G5</f>
        <v>ธนาคารเพื่อการเกษตรและสหกรณ์การเกษตร</v>
      </c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</row>
    <row r="7" spans="1:25" ht="24" customHeight="1">
      <c r="A7" s="577" t="str">
        <f>ปร.6!A6</f>
        <v xml:space="preserve">แบบ ปร.4 และ ปร.5 ที่แนบ มีจำนวน    </v>
      </c>
      <c r="B7" s="577"/>
      <c r="C7" s="577"/>
      <c r="D7" s="577"/>
      <c r="E7" s="617"/>
      <c r="F7" s="617"/>
      <c r="G7" s="577" t="s">
        <v>924</v>
      </c>
      <c r="H7" s="577"/>
      <c r="I7" s="577"/>
      <c r="J7" s="577"/>
      <c r="K7" s="577"/>
      <c r="L7" s="577"/>
      <c r="M7" s="577"/>
      <c r="N7" s="577"/>
      <c r="O7" s="577"/>
      <c r="P7" s="577"/>
      <c r="Q7" s="577"/>
      <c r="R7" s="577"/>
      <c r="S7" s="577"/>
      <c r="T7" s="577"/>
    </row>
    <row r="8" spans="1:25" ht="24" customHeight="1">
      <c r="A8" s="644" t="str">
        <f>ปร.6!A7</f>
        <v xml:space="preserve">คำนวณราคาเมื่อวันที่  </v>
      </c>
      <c r="B8" s="644"/>
      <c r="C8" s="644"/>
      <c r="D8" s="644"/>
      <c r="E8" s="577" t="str">
        <f>ปร.6!E7</f>
        <v>...............  เดือน  ........................  พ.ศ.  .....................</v>
      </c>
      <c r="F8" s="577"/>
      <c r="G8" s="577"/>
      <c r="H8" s="577"/>
      <c r="I8" s="577"/>
      <c r="J8" s="577"/>
      <c r="K8" s="577"/>
      <c r="L8" s="577"/>
      <c r="M8" s="577"/>
      <c r="N8" s="577"/>
      <c r="O8" s="577"/>
      <c r="P8" s="577"/>
      <c r="Q8" s="577"/>
      <c r="R8" s="577"/>
      <c r="S8" s="577"/>
      <c r="T8" s="577"/>
    </row>
    <row r="9" spans="1:25" ht="24" customHeight="1" thickBot="1">
      <c r="A9" s="780"/>
      <c r="B9" s="780"/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780"/>
      <c r="S9" s="781" t="s">
        <v>123</v>
      </c>
      <c r="T9" s="781"/>
    </row>
    <row r="10" spans="1:25" ht="24" customHeight="1" thickTop="1" thickBot="1">
      <c r="A10" s="777" t="s">
        <v>49</v>
      </c>
      <c r="B10" s="773"/>
      <c r="C10" s="777" t="s">
        <v>0</v>
      </c>
      <c r="D10" s="772"/>
      <c r="E10" s="772"/>
      <c r="F10" s="772"/>
      <c r="G10" s="772"/>
      <c r="H10" s="772"/>
      <c r="I10" s="773"/>
      <c r="J10" s="772" t="s">
        <v>57</v>
      </c>
      <c r="K10" s="772"/>
      <c r="L10" s="773"/>
      <c r="M10" s="772" t="s">
        <v>293</v>
      </c>
      <c r="N10" s="772"/>
      <c r="O10" s="773"/>
      <c r="P10" s="772" t="s">
        <v>59</v>
      </c>
      <c r="Q10" s="772"/>
      <c r="R10" s="773"/>
      <c r="S10" s="772" t="s">
        <v>7</v>
      </c>
      <c r="T10" s="773"/>
    </row>
    <row r="11" spans="1:25" ht="24" customHeight="1" thickTop="1">
      <c r="A11" s="774"/>
      <c r="B11" s="775"/>
      <c r="C11" s="774" t="s">
        <v>323</v>
      </c>
      <c r="D11" s="776"/>
      <c r="E11" s="776"/>
      <c r="F11" s="776"/>
      <c r="G11" s="776"/>
      <c r="H11" s="776"/>
      <c r="I11" s="775"/>
      <c r="J11" s="778"/>
      <c r="K11" s="778"/>
      <c r="L11" s="779"/>
      <c r="M11" s="778"/>
      <c r="N11" s="778"/>
      <c r="O11" s="779"/>
      <c r="P11" s="778"/>
      <c r="Q11" s="778"/>
      <c r="R11" s="779"/>
      <c r="S11" s="776"/>
      <c r="T11" s="775"/>
    </row>
    <row r="12" spans="1:25" ht="24" customHeight="1">
      <c r="A12" s="784">
        <v>1</v>
      </c>
      <c r="B12" s="783"/>
      <c r="C12" s="785" t="s">
        <v>327</v>
      </c>
      <c r="D12" s="786"/>
      <c r="E12" s="786"/>
      <c r="F12" s="786"/>
      <c r="G12" s="786"/>
      <c r="H12" s="786"/>
      <c r="I12" s="787"/>
      <c r="J12" s="788">
        <f>ปร.4.!I51</f>
        <v>713095</v>
      </c>
      <c r="K12" s="788"/>
      <c r="L12" s="789"/>
      <c r="M12" s="790">
        <v>7.0000000000000007E-2</v>
      </c>
      <c r="N12" s="791"/>
      <c r="O12" s="792"/>
      <c r="P12" s="793">
        <f>J12+(J12*M12)</f>
        <v>763011.65</v>
      </c>
      <c r="Q12" s="788"/>
      <c r="R12" s="789"/>
      <c r="S12" s="782"/>
      <c r="T12" s="783"/>
    </row>
    <row r="13" spans="1:25" ht="24" customHeight="1">
      <c r="A13" s="784">
        <v>2</v>
      </c>
      <c r="B13" s="783"/>
      <c r="C13" s="785" t="s">
        <v>196</v>
      </c>
      <c r="D13" s="786"/>
      <c r="E13" s="786"/>
      <c r="F13" s="786"/>
      <c r="G13" s="786"/>
      <c r="H13" s="786"/>
      <c r="I13" s="787"/>
      <c r="J13" s="788">
        <f>ปร.4.!I71</f>
        <v>40200</v>
      </c>
      <c r="K13" s="788"/>
      <c r="L13" s="789"/>
      <c r="M13" s="790">
        <v>7.0000000000000007E-2</v>
      </c>
      <c r="N13" s="791"/>
      <c r="O13" s="792"/>
      <c r="P13" s="793">
        <f>J13+(J13*M13)</f>
        <v>43014</v>
      </c>
      <c r="Q13" s="788"/>
      <c r="R13" s="789"/>
      <c r="S13" s="782"/>
      <c r="T13" s="783"/>
    </row>
    <row r="14" spans="1:25" ht="24" customHeight="1">
      <c r="A14" s="589"/>
      <c r="B14" s="590"/>
      <c r="C14" s="594"/>
      <c r="D14" s="595"/>
      <c r="E14" s="595"/>
      <c r="F14" s="595"/>
      <c r="G14" s="595"/>
      <c r="H14" s="595"/>
      <c r="I14" s="596"/>
      <c r="J14" s="618"/>
      <c r="K14" s="618"/>
      <c r="L14" s="619"/>
      <c r="M14" s="620"/>
      <c r="N14" s="621"/>
      <c r="O14" s="622"/>
      <c r="P14" s="623"/>
      <c r="Q14" s="618"/>
      <c r="R14" s="619"/>
      <c r="S14" s="624"/>
      <c r="T14" s="590"/>
    </row>
    <row r="15" spans="1:25" ht="24" customHeight="1">
      <c r="A15" s="589"/>
      <c r="B15" s="590"/>
      <c r="C15" s="594"/>
      <c r="D15" s="595"/>
      <c r="E15" s="595"/>
      <c r="F15" s="595"/>
      <c r="G15" s="595"/>
      <c r="H15" s="595"/>
      <c r="I15" s="596"/>
      <c r="J15" s="618"/>
      <c r="K15" s="618"/>
      <c r="L15" s="619"/>
      <c r="M15" s="625"/>
      <c r="N15" s="626"/>
      <c r="O15" s="627"/>
      <c r="P15" s="623"/>
      <c r="Q15" s="618"/>
      <c r="R15" s="619"/>
      <c r="S15" s="624"/>
      <c r="T15" s="590"/>
    </row>
    <row r="16" spans="1:25" ht="24" customHeight="1">
      <c r="A16" s="589"/>
      <c r="B16" s="590"/>
      <c r="C16" s="594"/>
      <c r="D16" s="595"/>
      <c r="E16" s="595"/>
      <c r="F16" s="595"/>
      <c r="G16" s="595"/>
      <c r="H16" s="595"/>
      <c r="I16" s="596"/>
      <c r="J16" s="618"/>
      <c r="K16" s="618"/>
      <c r="L16" s="619"/>
      <c r="M16" s="625"/>
      <c r="N16" s="626"/>
      <c r="O16" s="627"/>
      <c r="P16" s="623"/>
      <c r="Q16" s="618"/>
      <c r="R16" s="619"/>
      <c r="S16" s="624"/>
      <c r="T16" s="590"/>
    </row>
    <row r="17" spans="1:20" ht="24" customHeight="1">
      <c r="A17" s="589"/>
      <c r="B17" s="590"/>
      <c r="C17" s="594"/>
      <c r="D17" s="595"/>
      <c r="E17" s="595"/>
      <c r="F17" s="595"/>
      <c r="G17" s="595"/>
      <c r="H17" s="595"/>
      <c r="I17" s="596"/>
      <c r="J17" s="618"/>
      <c r="K17" s="618"/>
      <c r="L17" s="619"/>
      <c r="M17" s="625"/>
      <c r="N17" s="626"/>
      <c r="O17" s="627"/>
      <c r="P17" s="623"/>
      <c r="Q17" s="618"/>
      <c r="R17" s="619"/>
      <c r="S17" s="624"/>
      <c r="T17" s="590"/>
    </row>
    <row r="18" spans="1:20" ht="24" customHeight="1">
      <c r="A18" s="589"/>
      <c r="B18" s="590"/>
      <c r="C18" s="594"/>
      <c r="D18" s="595"/>
      <c r="E18" s="595"/>
      <c r="F18" s="595"/>
      <c r="G18" s="595"/>
      <c r="H18" s="595"/>
      <c r="I18" s="596"/>
      <c r="J18" s="618"/>
      <c r="K18" s="618"/>
      <c r="L18" s="619"/>
      <c r="M18" s="625"/>
      <c r="N18" s="626"/>
      <c r="O18" s="627"/>
      <c r="P18" s="623"/>
      <c r="Q18" s="618"/>
      <c r="R18" s="619"/>
      <c r="S18" s="624"/>
      <c r="T18" s="590"/>
    </row>
    <row r="19" spans="1:20" ht="24" customHeight="1" thickBot="1">
      <c r="A19" s="784"/>
      <c r="B19" s="783"/>
      <c r="C19" s="785"/>
      <c r="D19" s="786"/>
      <c r="E19" s="786"/>
      <c r="F19" s="786"/>
      <c r="G19" s="786"/>
      <c r="H19" s="786"/>
      <c r="I19" s="787"/>
      <c r="J19" s="788"/>
      <c r="K19" s="788"/>
      <c r="L19" s="789"/>
      <c r="M19" s="795"/>
      <c r="N19" s="796"/>
      <c r="O19" s="797"/>
      <c r="P19" s="793"/>
      <c r="Q19" s="788"/>
      <c r="R19" s="789"/>
      <c r="S19" s="782"/>
      <c r="T19" s="783"/>
    </row>
    <row r="20" spans="1:20" ht="24" customHeight="1" thickTop="1" thickBot="1">
      <c r="A20" s="798" t="s">
        <v>294</v>
      </c>
      <c r="B20" s="798"/>
      <c r="C20" s="798"/>
      <c r="D20" s="798"/>
      <c r="E20" s="798"/>
      <c r="F20" s="798"/>
      <c r="G20" s="798"/>
      <c r="H20" s="798"/>
      <c r="I20" s="798"/>
      <c r="J20" s="798"/>
      <c r="K20" s="798"/>
      <c r="L20" s="798"/>
      <c r="M20" s="799"/>
      <c r="N20" s="799"/>
      <c r="O20" s="240"/>
      <c r="P20" s="800">
        <f>SUM(P11:R19)</f>
        <v>806025.65</v>
      </c>
      <c r="Q20" s="801"/>
      <c r="R20" s="802"/>
      <c r="S20" s="803"/>
      <c r="T20" s="804"/>
    </row>
    <row r="21" spans="1:20" ht="24" customHeight="1" thickTop="1">
      <c r="A21" s="588"/>
      <c r="B21" s="588"/>
      <c r="C21" s="588"/>
      <c r="D21" s="588"/>
      <c r="E21" s="588"/>
      <c r="F21" s="588"/>
      <c r="G21" s="588"/>
      <c r="H21" s="588"/>
      <c r="I21" s="588"/>
      <c r="J21" s="588"/>
      <c r="K21" s="588"/>
      <c r="L21" s="588"/>
      <c r="M21" s="588"/>
      <c r="N21" s="588"/>
      <c r="O21" s="240"/>
      <c r="P21" s="628"/>
      <c r="Q21" s="628"/>
      <c r="R21" s="628"/>
      <c r="S21" s="629"/>
      <c r="T21" s="629"/>
    </row>
    <row r="22" spans="1:20" ht="24" customHeight="1">
      <c r="A22" s="588"/>
      <c r="B22" s="588"/>
      <c r="C22" s="588"/>
      <c r="D22" s="588"/>
      <c r="E22" s="588"/>
      <c r="F22" s="588"/>
      <c r="G22" s="588"/>
      <c r="H22" s="588"/>
      <c r="I22" s="588"/>
      <c r="J22" s="588"/>
      <c r="K22" s="588"/>
      <c r="L22" s="588"/>
      <c r="M22" s="588"/>
      <c r="N22" s="588"/>
      <c r="O22" s="240"/>
      <c r="P22" s="628"/>
      <c r="Q22" s="628"/>
      <c r="R22" s="628"/>
      <c r="S22" s="629"/>
      <c r="T22" s="629"/>
    </row>
    <row r="23" spans="1:20" s="234" customFormat="1" ht="24" customHeight="1">
      <c r="A23" s="805"/>
      <c r="B23" s="805"/>
      <c r="C23" s="805"/>
      <c r="D23" s="805"/>
      <c r="E23" s="805"/>
      <c r="F23" s="805"/>
      <c r="G23" s="805"/>
      <c r="H23" s="805"/>
      <c r="I23" s="805"/>
      <c r="J23" s="805"/>
      <c r="K23" s="805"/>
      <c r="L23" s="805"/>
      <c r="M23" s="805"/>
      <c r="N23" s="805"/>
      <c r="O23" s="805"/>
      <c r="P23" s="805"/>
      <c r="Q23" s="805"/>
      <c r="R23" s="805"/>
      <c r="S23" s="805"/>
      <c r="T23" s="805"/>
    </row>
    <row r="24" spans="1:20" s="234" customFormat="1" ht="24" customHeight="1">
      <c r="A24" s="805"/>
      <c r="B24" s="805"/>
      <c r="C24" s="805"/>
      <c r="D24" s="805"/>
      <c r="E24" s="805"/>
      <c r="F24" s="805"/>
      <c r="G24" s="805"/>
      <c r="H24" s="805"/>
      <c r="I24" s="805"/>
      <c r="J24" s="805"/>
      <c r="K24" s="805"/>
      <c r="L24" s="805"/>
      <c r="M24" s="805"/>
      <c r="N24" s="805"/>
      <c r="O24" s="805"/>
      <c r="P24" s="805"/>
      <c r="Q24" s="805"/>
      <c r="R24" s="805"/>
      <c r="S24" s="805"/>
      <c r="T24" s="805"/>
    </row>
    <row r="25" spans="1:20" s="234" customFormat="1" ht="24" customHeight="1">
      <c r="A25" s="794"/>
      <c r="B25" s="794"/>
      <c r="C25" s="794"/>
      <c r="D25" s="794"/>
      <c r="E25" s="794"/>
      <c r="F25" s="794"/>
      <c r="G25" s="794"/>
      <c r="H25" s="794"/>
      <c r="I25" s="794"/>
      <c r="J25" s="794"/>
      <c r="K25" s="794"/>
      <c r="L25" s="794"/>
      <c r="M25" s="794"/>
      <c r="N25" s="794"/>
      <c r="O25" s="794"/>
      <c r="P25" s="794"/>
      <c r="Q25" s="794"/>
      <c r="R25" s="794"/>
      <c r="S25" s="794"/>
      <c r="T25" s="794"/>
    </row>
    <row r="26" spans="1:20" s="234" customFormat="1" ht="24" customHeight="1">
      <c r="A26" s="794"/>
      <c r="B26" s="794"/>
      <c r="C26" s="794"/>
      <c r="D26" s="794"/>
      <c r="E26" s="794"/>
      <c r="F26" s="794"/>
      <c r="G26" s="794"/>
      <c r="H26" s="794"/>
      <c r="I26" s="794"/>
      <c r="J26" s="794"/>
      <c r="K26" s="794"/>
      <c r="L26" s="794"/>
      <c r="M26" s="794"/>
      <c r="N26" s="794"/>
      <c r="O26" s="794"/>
      <c r="P26" s="794"/>
      <c r="Q26" s="794"/>
      <c r="R26" s="794"/>
      <c r="S26" s="794"/>
      <c r="T26" s="794"/>
    </row>
    <row r="27" spans="1:20" s="234" customFormat="1" ht="24" customHeight="1">
      <c r="A27" s="794"/>
      <c r="B27" s="794"/>
      <c r="C27" s="794"/>
      <c r="D27" s="794"/>
      <c r="E27" s="794"/>
      <c r="F27" s="794"/>
      <c r="G27" s="794"/>
      <c r="H27" s="794"/>
      <c r="I27" s="794"/>
      <c r="J27" s="794"/>
      <c r="K27" s="794"/>
      <c r="L27" s="794"/>
      <c r="M27" s="794"/>
      <c r="N27" s="794"/>
      <c r="O27" s="794"/>
      <c r="P27" s="794"/>
      <c r="Q27" s="794"/>
      <c r="R27" s="794"/>
      <c r="S27" s="794"/>
      <c r="T27" s="794"/>
    </row>
    <row r="28" spans="1:20" s="234" customFormat="1" ht="24" customHeight="1">
      <c r="A28" s="794"/>
      <c r="B28" s="794"/>
      <c r="C28" s="794"/>
      <c r="D28" s="794"/>
      <c r="E28" s="794"/>
      <c r="F28" s="794"/>
      <c r="G28" s="794"/>
      <c r="H28" s="794"/>
      <c r="I28" s="794"/>
      <c r="J28" s="794"/>
      <c r="K28" s="794"/>
      <c r="L28" s="794"/>
      <c r="M28" s="794"/>
      <c r="N28" s="794"/>
      <c r="O28" s="794"/>
      <c r="P28" s="794"/>
      <c r="Q28" s="794"/>
      <c r="R28" s="794"/>
      <c r="S28" s="794"/>
      <c r="T28" s="794"/>
    </row>
    <row r="29" spans="1:20" s="234" customFormat="1" ht="24" customHeight="1">
      <c r="A29" s="794"/>
      <c r="B29" s="794"/>
      <c r="C29" s="794"/>
      <c r="D29" s="794"/>
      <c r="E29" s="794"/>
      <c r="F29" s="794"/>
      <c r="G29" s="794"/>
      <c r="H29" s="794"/>
      <c r="I29" s="794"/>
      <c r="J29" s="794"/>
      <c r="K29" s="794"/>
      <c r="L29" s="794"/>
      <c r="M29" s="794"/>
      <c r="N29" s="794"/>
      <c r="O29" s="794"/>
      <c r="P29" s="794"/>
      <c r="Q29" s="794"/>
      <c r="R29" s="794"/>
      <c r="S29" s="794"/>
      <c r="T29" s="794"/>
    </row>
    <row r="30" spans="1:20" s="234" customFormat="1" ht="24" customHeight="1">
      <c r="A30" s="794"/>
      <c r="B30" s="794"/>
      <c r="C30" s="794"/>
      <c r="D30" s="794"/>
      <c r="E30" s="794"/>
      <c r="F30" s="794"/>
      <c r="G30" s="794"/>
      <c r="H30" s="794"/>
      <c r="I30" s="794"/>
      <c r="J30" s="794"/>
      <c r="K30" s="794"/>
      <c r="L30" s="794"/>
      <c r="M30" s="794"/>
      <c r="N30" s="794"/>
      <c r="O30" s="794"/>
      <c r="P30" s="794"/>
      <c r="Q30" s="794"/>
      <c r="R30" s="794"/>
      <c r="S30" s="794"/>
      <c r="T30" s="794"/>
    </row>
    <row r="31" spans="1:20" s="234" customFormat="1" ht="24" customHeight="1">
      <c r="A31" s="794"/>
      <c r="B31" s="794"/>
      <c r="C31" s="794"/>
      <c r="D31" s="794"/>
      <c r="E31" s="794"/>
      <c r="F31" s="794"/>
      <c r="G31" s="794"/>
      <c r="H31" s="794"/>
      <c r="I31" s="794"/>
      <c r="J31" s="794"/>
      <c r="K31" s="794"/>
      <c r="L31" s="794"/>
      <c r="M31" s="794"/>
      <c r="N31" s="794"/>
      <c r="O31" s="794"/>
      <c r="P31" s="794"/>
      <c r="Q31" s="794"/>
      <c r="R31" s="794"/>
      <c r="S31" s="794"/>
      <c r="T31" s="794"/>
    </row>
    <row r="32" spans="1:20" s="234" customFormat="1" ht="24" customHeight="1">
      <c r="A32" s="794"/>
      <c r="B32" s="794"/>
      <c r="C32" s="794"/>
      <c r="D32" s="794"/>
      <c r="E32" s="794"/>
      <c r="F32" s="794"/>
      <c r="G32" s="794"/>
      <c r="H32" s="794"/>
      <c r="I32" s="794"/>
      <c r="J32" s="794"/>
      <c r="K32" s="794"/>
      <c r="L32" s="794"/>
      <c r="M32" s="794"/>
      <c r="N32" s="794"/>
      <c r="O32" s="794"/>
      <c r="P32" s="794"/>
      <c r="Q32" s="794"/>
      <c r="R32" s="794"/>
      <c r="S32" s="794"/>
      <c r="T32" s="794"/>
    </row>
    <row r="33" spans="1:20" s="234" customFormat="1" ht="24" customHeight="1">
      <c r="A33" s="794"/>
      <c r="B33" s="794"/>
      <c r="C33" s="794"/>
      <c r="D33" s="794"/>
      <c r="E33" s="794"/>
      <c r="F33" s="794"/>
      <c r="G33" s="794"/>
      <c r="H33" s="794"/>
      <c r="I33" s="794"/>
      <c r="J33" s="794"/>
      <c r="K33" s="794"/>
      <c r="L33" s="794"/>
      <c r="M33" s="794"/>
      <c r="N33" s="794"/>
      <c r="O33" s="794"/>
      <c r="P33" s="794"/>
      <c r="Q33" s="794"/>
      <c r="R33" s="794"/>
      <c r="S33" s="794"/>
      <c r="T33" s="794"/>
    </row>
    <row r="34" spans="1:20" s="234" customFormat="1" ht="24" customHeight="1">
      <c r="A34" s="794"/>
      <c r="B34" s="794"/>
      <c r="C34" s="794"/>
      <c r="D34" s="794"/>
      <c r="E34" s="794"/>
      <c r="F34" s="794"/>
      <c r="G34" s="794"/>
      <c r="H34" s="794"/>
      <c r="I34" s="794"/>
      <c r="J34" s="794"/>
      <c r="K34" s="794"/>
      <c r="L34" s="794"/>
      <c r="M34" s="794"/>
      <c r="N34" s="794"/>
      <c r="O34" s="794"/>
      <c r="P34" s="794"/>
      <c r="Q34" s="794"/>
      <c r="R34" s="794"/>
      <c r="S34" s="794"/>
      <c r="T34" s="794"/>
    </row>
    <row r="35" spans="1:20" ht="24.9" customHeight="1">
      <c r="A35" s="794"/>
      <c r="B35" s="794"/>
      <c r="C35" s="794"/>
      <c r="D35" s="794"/>
      <c r="E35" s="794"/>
      <c r="F35" s="794"/>
      <c r="G35" s="794"/>
      <c r="H35" s="794"/>
      <c r="I35" s="794"/>
      <c r="J35" s="794"/>
      <c r="K35" s="794"/>
      <c r="L35" s="794"/>
      <c r="M35" s="794"/>
      <c r="N35" s="794"/>
      <c r="O35" s="794"/>
      <c r="P35" s="794"/>
      <c r="Q35" s="794"/>
      <c r="R35" s="794"/>
      <c r="S35" s="794"/>
      <c r="T35" s="794"/>
    </row>
    <row r="36" spans="1:20" ht="24.9" customHeight="1">
      <c r="A36" s="794"/>
      <c r="B36" s="794"/>
      <c r="C36" s="794"/>
      <c r="D36" s="794"/>
      <c r="E36" s="794"/>
      <c r="F36" s="794"/>
      <c r="G36" s="794"/>
      <c r="H36" s="794"/>
      <c r="I36" s="794"/>
      <c r="J36" s="794"/>
      <c r="K36" s="794"/>
      <c r="L36" s="794"/>
      <c r="M36" s="794"/>
      <c r="N36" s="794"/>
      <c r="O36" s="794"/>
      <c r="P36" s="794"/>
      <c r="Q36" s="794"/>
      <c r="R36" s="794"/>
      <c r="S36" s="794"/>
      <c r="T36" s="794"/>
    </row>
  </sheetData>
  <mergeCells count="61">
    <mergeCell ref="A34:J34"/>
    <mergeCell ref="K34:T34"/>
    <mergeCell ref="A35:J35"/>
    <mergeCell ref="K35:T35"/>
    <mergeCell ref="A36:J36"/>
    <mergeCell ref="K36:T36"/>
    <mergeCell ref="A33:J33"/>
    <mergeCell ref="K33:T33"/>
    <mergeCell ref="A26:T26"/>
    <mergeCell ref="A28:J28"/>
    <mergeCell ref="K28:T28"/>
    <mergeCell ref="A29:J29"/>
    <mergeCell ref="K29:T29"/>
    <mergeCell ref="A30:J30"/>
    <mergeCell ref="K30:T30"/>
    <mergeCell ref="A31:J31"/>
    <mergeCell ref="K31:T31"/>
    <mergeCell ref="A27:T27"/>
    <mergeCell ref="A32:J32"/>
    <mergeCell ref="K32:T32"/>
    <mergeCell ref="A25:T25"/>
    <mergeCell ref="A19:B19"/>
    <mergeCell ref="C19:I19"/>
    <mergeCell ref="J19:L19"/>
    <mergeCell ref="M19:O19"/>
    <mergeCell ref="P19:R19"/>
    <mergeCell ref="S19:T19"/>
    <mergeCell ref="A20:N20"/>
    <mergeCell ref="P20:R20"/>
    <mergeCell ref="S20:T20"/>
    <mergeCell ref="A23:T23"/>
    <mergeCell ref="A24:T24"/>
    <mergeCell ref="S13:T13"/>
    <mergeCell ref="A12:B12"/>
    <mergeCell ref="C12:I12"/>
    <mergeCell ref="J12:L12"/>
    <mergeCell ref="M12:O12"/>
    <mergeCell ref="P12:R12"/>
    <mergeCell ref="S12:T12"/>
    <mergeCell ref="A13:B13"/>
    <mergeCell ref="C13:I13"/>
    <mergeCell ref="J13:L13"/>
    <mergeCell ref="M13:O13"/>
    <mergeCell ref="P13:R13"/>
    <mergeCell ref="A1:T1"/>
    <mergeCell ref="A5:D5"/>
    <mergeCell ref="A8:D8"/>
    <mergeCell ref="A9:R9"/>
    <mergeCell ref="S9:T9"/>
    <mergeCell ref="S10:T10"/>
    <mergeCell ref="A11:B11"/>
    <mergeCell ref="C11:I11"/>
    <mergeCell ref="A10:B10"/>
    <mergeCell ref="C10:I10"/>
    <mergeCell ref="J10:L10"/>
    <mergeCell ref="M10:O10"/>
    <mergeCell ref="P10:R10"/>
    <mergeCell ref="J11:L11"/>
    <mergeCell ref="M11:O11"/>
    <mergeCell ref="P11:R11"/>
    <mergeCell ref="S11:T11"/>
  </mergeCells>
  <printOptions horizontalCentered="1"/>
  <pageMargins left="0.19685039370078741" right="0.19685039370078741" top="0.27559055118110237" bottom="0.27559055118110237" header="0.15748031496062992" footer="0.19685039370078741"/>
  <pageSetup paperSize="9" scale="95" orientation="portrait" r:id="rId1"/>
  <headerFooter alignWithMargins="0">
    <oddHeader>&amp;R&amp;"TH SarabunPSK,ตัวหนา"&amp;12แบบ ปร.5 (ข)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4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'[6]รวม '!A2</f>
        <v>กลุ่มงาน/งาน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141" t="str">
        <f>'รวม '!G4:J4</f>
        <v>P2/2567</v>
      </c>
      <c r="H4" s="132"/>
      <c r="I4" s="132"/>
      <c r="J4" s="132"/>
    </row>
    <row r="5" spans="1:1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s="30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s="30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47" t="s">
        <v>49</v>
      </c>
      <c r="B8" s="747" t="s">
        <v>0</v>
      </c>
      <c r="C8" s="762" t="s">
        <v>1</v>
      </c>
      <c r="D8" s="747" t="s">
        <v>2</v>
      </c>
      <c r="E8" s="745" t="s">
        <v>3</v>
      </c>
      <c r="F8" s="746"/>
      <c r="G8" s="745" t="s">
        <v>4</v>
      </c>
      <c r="H8" s="746"/>
      <c r="I8" s="140" t="s">
        <v>5</v>
      </c>
      <c r="J8" s="747" t="s">
        <v>7</v>
      </c>
    </row>
    <row r="9" spans="1:10" ht="21" customHeight="1">
      <c r="A9" s="748"/>
      <c r="B9" s="748"/>
      <c r="C9" s="752"/>
      <c r="D9" s="748"/>
      <c r="E9" s="140" t="s">
        <v>278</v>
      </c>
      <c r="F9" s="151" t="s">
        <v>279</v>
      </c>
      <c r="G9" s="140" t="s">
        <v>278</v>
      </c>
      <c r="H9" s="151" t="s">
        <v>279</v>
      </c>
      <c r="I9" s="142" t="s">
        <v>154</v>
      </c>
      <c r="J9" s="748"/>
    </row>
    <row r="10" spans="1:10" ht="21" customHeight="1">
      <c r="A10" s="228"/>
      <c r="B10" s="226" t="s">
        <v>60</v>
      </c>
      <c r="C10" s="105"/>
      <c r="D10" s="2"/>
      <c r="E10" s="2"/>
      <c r="F10" s="2"/>
      <c r="G10" s="2"/>
      <c r="H10" s="2"/>
      <c r="I10" s="2"/>
      <c r="J10" s="2"/>
    </row>
    <row r="11" spans="1:10" ht="21" customHeight="1">
      <c r="A11" s="99">
        <v>1</v>
      </c>
      <c r="B11" s="91" t="s">
        <v>92</v>
      </c>
      <c r="C11" s="3"/>
      <c r="D11" s="5"/>
      <c r="E11" s="3"/>
      <c r="F11" s="3"/>
      <c r="G11" s="3"/>
      <c r="H11" s="3"/>
      <c r="I11" s="4"/>
      <c r="J11" s="23"/>
    </row>
    <row r="12" spans="1:10" ht="21" customHeight="1">
      <c r="A12" s="99"/>
      <c r="B12" s="67" t="s">
        <v>223</v>
      </c>
      <c r="C12" s="3"/>
      <c r="D12" s="5"/>
      <c r="E12" s="3"/>
      <c r="F12" s="3"/>
      <c r="G12" s="3"/>
      <c r="H12" s="3"/>
      <c r="I12" s="4"/>
      <c r="J12" s="27"/>
    </row>
    <row r="13" spans="1:10" ht="21" customHeight="1">
      <c r="A13" s="99"/>
      <c r="B13" s="94" t="s">
        <v>994</v>
      </c>
      <c r="C13" s="353">
        <v>4</v>
      </c>
      <c r="D13" s="354" t="s">
        <v>20</v>
      </c>
      <c r="E13" s="353">
        <v>13950</v>
      </c>
      <c r="F13" s="353">
        <f t="shared" ref="F13:F38" si="0">C13*E13</f>
        <v>55800</v>
      </c>
      <c r="G13" s="353">
        <v>0</v>
      </c>
      <c r="H13" s="353">
        <f t="shared" ref="H13:H38" si="1">C13*G13</f>
        <v>0</v>
      </c>
      <c r="I13" s="355">
        <f t="shared" ref="I13:I38" si="2">F13+H13</f>
        <v>55800</v>
      </c>
      <c r="J13" s="23"/>
    </row>
    <row r="14" spans="1:10" ht="21" customHeight="1">
      <c r="A14" s="99"/>
      <c r="B14" s="94" t="s">
        <v>632</v>
      </c>
      <c r="C14" s="353">
        <v>1</v>
      </c>
      <c r="D14" s="354" t="s">
        <v>20</v>
      </c>
      <c r="E14" s="353">
        <v>12090</v>
      </c>
      <c r="F14" s="353">
        <f t="shared" si="0"/>
        <v>12090</v>
      </c>
      <c r="G14" s="353">
        <v>0</v>
      </c>
      <c r="H14" s="353">
        <f t="shared" si="1"/>
        <v>0</v>
      </c>
      <c r="I14" s="355">
        <f t="shared" si="2"/>
        <v>12090</v>
      </c>
      <c r="J14" s="23"/>
    </row>
    <row r="15" spans="1:10" ht="21" customHeight="1">
      <c r="A15" s="99"/>
      <c r="B15" s="94" t="s">
        <v>334</v>
      </c>
      <c r="C15" s="353">
        <v>1</v>
      </c>
      <c r="D15" s="354" t="s">
        <v>20</v>
      </c>
      <c r="E15" s="353">
        <v>7440</v>
      </c>
      <c r="F15" s="353">
        <f t="shared" si="0"/>
        <v>7440</v>
      </c>
      <c r="G15" s="353">
        <v>0</v>
      </c>
      <c r="H15" s="353">
        <f t="shared" si="1"/>
        <v>0</v>
      </c>
      <c r="I15" s="355">
        <f t="shared" si="2"/>
        <v>7440</v>
      </c>
      <c r="J15" s="23"/>
    </row>
    <row r="16" spans="1:10" ht="21" customHeight="1">
      <c r="A16" s="99"/>
      <c r="B16" s="94" t="s">
        <v>942</v>
      </c>
      <c r="C16" s="353">
        <v>1</v>
      </c>
      <c r="D16" s="354" t="s">
        <v>20</v>
      </c>
      <c r="E16" s="353">
        <v>2500</v>
      </c>
      <c r="F16" s="353">
        <f t="shared" ref="F16" si="3">C16*E16</f>
        <v>2500</v>
      </c>
      <c r="G16" s="353">
        <v>0</v>
      </c>
      <c r="H16" s="353">
        <f t="shared" ref="H16" si="4">C16*G16</f>
        <v>0</v>
      </c>
      <c r="I16" s="355">
        <f t="shared" ref="I16" si="5">F16+H16</f>
        <v>2500</v>
      </c>
      <c r="J16" s="23"/>
    </row>
    <row r="17" spans="1:10" ht="21" customHeight="1">
      <c r="A17" s="99"/>
      <c r="B17" s="94" t="s">
        <v>335</v>
      </c>
      <c r="C17" s="353">
        <v>3</v>
      </c>
      <c r="D17" s="354" t="s">
        <v>20</v>
      </c>
      <c r="E17" s="353">
        <v>5022</v>
      </c>
      <c r="F17" s="353">
        <f t="shared" si="0"/>
        <v>15066</v>
      </c>
      <c r="G17" s="353">
        <v>0</v>
      </c>
      <c r="H17" s="353">
        <f t="shared" si="1"/>
        <v>0</v>
      </c>
      <c r="I17" s="355">
        <f t="shared" si="2"/>
        <v>15066</v>
      </c>
      <c r="J17" s="23"/>
    </row>
    <row r="18" spans="1:10" s="154" customFormat="1" ht="21" customHeight="1">
      <c r="A18" s="99"/>
      <c r="B18" s="356" t="s">
        <v>336</v>
      </c>
      <c r="C18" s="353">
        <v>1</v>
      </c>
      <c r="D18" s="354" t="s">
        <v>20</v>
      </c>
      <c r="E18" s="353">
        <v>3534</v>
      </c>
      <c r="F18" s="353">
        <f t="shared" si="0"/>
        <v>3534</v>
      </c>
      <c r="G18" s="353">
        <v>0</v>
      </c>
      <c r="H18" s="353">
        <f t="shared" si="1"/>
        <v>0</v>
      </c>
      <c r="I18" s="355">
        <f t="shared" si="2"/>
        <v>3534</v>
      </c>
      <c r="J18" s="23"/>
    </row>
    <row r="19" spans="1:10" s="154" customFormat="1" ht="21" customHeight="1">
      <c r="A19" s="99"/>
      <c r="B19" s="357" t="s">
        <v>929</v>
      </c>
      <c r="C19" s="353"/>
      <c r="D19" s="354"/>
      <c r="E19" s="353"/>
      <c r="F19" s="353"/>
      <c r="G19" s="353"/>
      <c r="H19" s="353"/>
      <c r="I19" s="355"/>
      <c r="J19" s="23"/>
    </row>
    <row r="20" spans="1:10" ht="21" customHeight="1">
      <c r="A20" s="99"/>
      <c r="B20" s="94" t="s">
        <v>337</v>
      </c>
      <c r="C20" s="353">
        <v>3</v>
      </c>
      <c r="D20" s="354" t="s">
        <v>20</v>
      </c>
      <c r="E20" s="353">
        <v>3441</v>
      </c>
      <c r="F20" s="353">
        <f t="shared" si="0"/>
        <v>10323</v>
      </c>
      <c r="G20" s="353">
        <v>0</v>
      </c>
      <c r="H20" s="353">
        <f t="shared" si="1"/>
        <v>0</v>
      </c>
      <c r="I20" s="355">
        <f t="shared" si="2"/>
        <v>10323</v>
      </c>
      <c r="J20" s="23"/>
    </row>
    <row r="21" spans="1:10" ht="21" customHeight="1">
      <c r="A21" s="99"/>
      <c r="B21" s="329" t="s">
        <v>338</v>
      </c>
      <c r="C21" s="353">
        <v>1</v>
      </c>
      <c r="D21" s="354" t="s">
        <v>20</v>
      </c>
      <c r="E21" s="353">
        <v>5859</v>
      </c>
      <c r="F21" s="353">
        <f t="shared" si="0"/>
        <v>5859</v>
      </c>
      <c r="G21" s="353">
        <v>0</v>
      </c>
      <c r="H21" s="353">
        <f t="shared" si="1"/>
        <v>0</v>
      </c>
      <c r="I21" s="355">
        <f t="shared" si="2"/>
        <v>5859</v>
      </c>
      <c r="J21" s="23"/>
    </row>
    <row r="22" spans="1:10" ht="21" customHeight="1">
      <c r="A22" s="99"/>
      <c r="B22" s="329" t="s">
        <v>339</v>
      </c>
      <c r="C22" s="353">
        <v>10</v>
      </c>
      <c r="D22" s="354" t="s">
        <v>20</v>
      </c>
      <c r="E22" s="353">
        <v>4836</v>
      </c>
      <c r="F22" s="353">
        <f t="shared" si="0"/>
        <v>48360</v>
      </c>
      <c r="G22" s="353">
        <v>0</v>
      </c>
      <c r="H22" s="353">
        <f t="shared" si="1"/>
        <v>0</v>
      </c>
      <c r="I22" s="355">
        <f t="shared" si="2"/>
        <v>48360</v>
      </c>
      <c r="J22" s="23"/>
    </row>
    <row r="23" spans="1:10" ht="21" customHeight="1">
      <c r="A23" s="99"/>
      <c r="B23" s="358" t="s">
        <v>340</v>
      </c>
      <c r="C23" s="353">
        <v>2</v>
      </c>
      <c r="D23" s="354" t="s">
        <v>20</v>
      </c>
      <c r="E23" s="353">
        <v>3813</v>
      </c>
      <c r="F23" s="353">
        <f t="shared" si="0"/>
        <v>7626</v>
      </c>
      <c r="G23" s="353">
        <v>0</v>
      </c>
      <c r="H23" s="353">
        <f t="shared" si="1"/>
        <v>0</v>
      </c>
      <c r="I23" s="355">
        <f t="shared" si="2"/>
        <v>7626</v>
      </c>
      <c r="J23" s="23"/>
    </row>
    <row r="24" spans="1:10" s="154" customFormat="1" ht="21" customHeight="1">
      <c r="A24" s="374"/>
      <c r="B24" s="358" t="s">
        <v>633</v>
      </c>
      <c r="C24" s="353">
        <v>4</v>
      </c>
      <c r="D24" s="354" t="s">
        <v>20</v>
      </c>
      <c r="E24" s="353">
        <v>4650</v>
      </c>
      <c r="F24" s="353">
        <f t="shared" si="0"/>
        <v>18600</v>
      </c>
      <c r="G24" s="353">
        <v>0</v>
      </c>
      <c r="H24" s="353">
        <f t="shared" si="1"/>
        <v>0</v>
      </c>
      <c r="I24" s="355">
        <f t="shared" si="2"/>
        <v>18600</v>
      </c>
      <c r="J24" s="23"/>
    </row>
    <row r="25" spans="1:10" ht="21" customHeight="1">
      <c r="A25" s="374"/>
      <c r="B25" s="329" t="s">
        <v>341</v>
      </c>
      <c r="C25" s="353">
        <v>2</v>
      </c>
      <c r="D25" s="354" t="s">
        <v>20</v>
      </c>
      <c r="E25" s="353">
        <v>3255</v>
      </c>
      <c r="F25" s="353">
        <f t="shared" si="0"/>
        <v>6510</v>
      </c>
      <c r="G25" s="353">
        <v>0</v>
      </c>
      <c r="H25" s="353">
        <f t="shared" si="1"/>
        <v>0</v>
      </c>
      <c r="I25" s="355">
        <f t="shared" si="2"/>
        <v>6510</v>
      </c>
      <c r="J25" s="23"/>
    </row>
    <row r="26" spans="1:10" ht="21" customHeight="1">
      <c r="A26" s="374"/>
      <c r="B26" s="329" t="s">
        <v>634</v>
      </c>
      <c r="C26" s="353">
        <v>18</v>
      </c>
      <c r="D26" s="354" t="s">
        <v>20</v>
      </c>
      <c r="E26" s="353">
        <v>2790</v>
      </c>
      <c r="F26" s="353">
        <f t="shared" si="0"/>
        <v>50220</v>
      </c>
      <c r="G26" s="353">
        <v>0</v>
      </c>
      <c r="H26" s="353">
        <f t="shared" si="1"/>
        <v>0</v>
      </c>
      <c r="I26" s="355">
        <f t="shared" si="2"/>
        <v>50220</v>
      </c>
      <c r="J26" s="23"/>
    </row>
    <row r="27" spans="1:10" ht="21" customHeight="1">
      <c r="A27" s="375"/>
      <c r="B27" s="172" t="s">
        <v>342</v>
      </c>
      <c r="C27" s="359">
        <v>6</v>
      </c>
      <c r="D27" s="360" t="s">
        <v>20</v>
      </c>
      <c r="E27" s="353">
        <v>5022</v>
      </c>
      <c r="F27" s="353">
        <f t="shared" si="0"/>
        <v>30132</v>
      </c>
      <c r="G27" s="359">
        <v>0</v>
      </c>
      <c r="H27" s="353">
        <f t="shared" si="1"/>
        <v>0</v>
      </c>
      <c r="I27" s="355">
        <f t="shared" si="2"/>
        <v>30132</v>
      </c>
      <c r="J27" s="92"/>
    </row>
    <row r="28" spans="1:10" ht="21" customHeight="1">
      <c r="A28" s="375"/>
      <c r="B28" s="172" t="s">
        <v>343</v>
      </c>
      <c r="C28" s="359">
        <v>1</v>
      </c>
      <c r="D28" s="360" t="s">
        <v>20</v>
      </c>
      <c r="E28" s="353">
        <v>5394</v>
      </c>
      <c r="F28" s="353">
        <f t="shared" si="0"/>
        <v>5394</v>
      </c>
      <c r="G28" s="359">
        <v>0</v>
      </c>
      <c r="H28" s="353">
        <f t="shared" si="1"/>
        <v>0</v>
      </c>
      <c r="I28" s="355">
        <f t="shared" si="2"/>
        <v>5394</v>
      </c>
      <c r="J28" s="92"/>
    </row>
    <row r="29" spans="1:10" ht="21" customHeight="1">
      <c r="A29" s="375"/>
      <c r="B29" s="172" t="s">
        <v>930</v>
      </c>
      <c r="C29" s="7">
        <v>1</v>
      </c>
      <c r="D29" s="6" t="s">
        <v>20</v>
      </c>
      <c r="E29" s="7">
        <v>6510</v>
      </c>
      <c r="F29" s="3">
        <v>6510</v>
      </c>
      <c r="G29" s="7">
        <v>0</v>
      </c>
      <c r="H29" s="3">
        <v>0</v>
      </c>
      <c r="I29" s="4">
        <v>6510</v>
      </c>
      <c r="J29" s="92"/>
    </row>
    <row r="30" spans="1:10" ht="21" customHeight="1">
      <c r="A30" s="374"/>
      <c r="B30" s="94" t="s">
        <v>344</v>
      </c>
      <c r="C30" s="353">
        <v>5</v>
      </c>
      <c r="D30" s="354" t="s">
        <v>20</v>
      </c>
      <c r="E30" s="353">
        <v>7998</v>
      </c>
      <c r="F30" s="353">
        <f t="shared" si="0"/>
        <v>39990</v>
      </c>
      <c r="G30" s="353">
        <v>0</v>
      </c>
      <c r="H30" s="353">
        <f t="shared" si="1"/>
        <v>0</v>
      </c>
      <c r="I30" s="355">
        <f t="shared" si="2"/>
        <v>39990</v>
      </c>
      <c r="J30" s="23"/>
    </row>
    <row r="31" spans="1:10" ht="21" customHeight="1">
      <c r="A31" s="377"/>
      <c r="B31" s="379" t="s">
        <v>641</v>
      </c>
      <c r="C31" s="380">
        <v>17</v>
      </c>
      <c r="D31" s="381" t="s">
        <v>20</v>
      </c>
      <c r="E31" s="382">
        <v>3720</v>
      </c>
      <c r="F31" s="382">
        <f t="shared" si="0"/>
        <v>63240</v>
      </c>
      <c r="G31" s="382">
        <v>0</v>
      </c>
      <c r="H31" s="382">
        <f t="shared" si="1"/>
        <v>0</v>
      </c>
      <c r="I31" s="383">
        <f t="shared" si="2"/>
        <v>63240</v>
      </c>
      <c r="J31" s="110"/>
    </row>
    <row r="32" spans="1:10" ht="21" customHeight="1">
      <c r="A32" s="376"/>
      <c r="B32" s="402" t="s">
        <v>640</v>
      </c>
      <c r="C32" s="569">
        <v>2</v>
      </c>
      <c r="D32" s="566" t="s">
        <v>20</v>
      </c>
      <c r="E32" s="567">
        <v>2325</v>
      </c>
      <c r="F32" s="567">
        <f t="shared" si="0"/>
        <v>4650</v>
      </c>
      <c r="G32" s="567">
        <v>0</v>
      </c>
      <c r="H32" s="567">
        <f t="shared" si="1"/>
        <v>0</v>
      </c>
      <c r="I32" s="568">
        <f t="shared" si="2"/>
        <v>4650</v>
      </c>
      <c r="J32" s="93"/>
    </row>
    <row r="33" spans="1:10" ht="21" customHeight="1">
      <c r="A33" s="374"/>
      <c r="B33" s="94" t="s">
        <v>345</v>
      </c>
      <c r="C33" s="385">
        <v>12</v>
      </c>
      <c r="D33" s="354" t="s">
        <v>20</v>
      </c>
      <c r="E33" s="353">
        <v>3627</v>
      </c>
      <c r="F33" s="353">
        <f t="shared" si="0"/>
        <v>43524</v>
      </c>
      <c r="G33" s="353">
        <v>0</v>
      </c>
      <c r="H33" s="353">
        <f t="shared" si="1"/>
        <v>0</v>
      </c>
      <c r="I33" s="355">
        <f t="shared" si="2"/>
        <v>43524</v>
      </c>
      <c r="J33" s="23"/>
    </row>
    <row r="34" spans="1:10" ht="21" customHeight="1">
      <c r="A34" s="99"/>
      <c r="B34" s="94" t="s">
        <v>635</v>
      </c>
      <c r="C34" s="29">
        <v>4</v>
      </c>
      <c r="D34" s="5" t="s">
        <v>20</v>
      </c>
      <c r="E34" s="353">
        <v>8463</v>
      </c>
      <c r="F34" s="3">
        <f t="shared" si="0"/>
        <v>33852</v>
      </c>
      <c r="G34" s="3">
        <v>0</v>
      </c>
      <c r="H34" s="3">
        <f t="shared" si="1"/>
        <v>0</v>
      </c>
      <c r="I34" s="4">
        <f t="shared" si="2"/>
        <v>33852</v>
      </c>
      <c r="J34" s="67"/>
    </row>
    <row r="35" spans="1:10" ht="21" customHeight="1">
      <c r="A35" s="99"/>
      <c r="B35" s="94" t="s">
        <v>636</v>
      </c>
      <c r="C35" s="29">
        <v>10</v>
      </c>
      <c r="D35" s="5" t="s">
        <v>20</v>
      </c>
      <c r="E35" s="353">
        <v>4464</v>
      </c>
      <c r="F35" s="3">
        <f t="shared" si="0"/>
        <v>44640</v>
      </c>
      <c r="G35" s="3">
        <v>0</v>
      </c>
      <c r="H35" s="3">
        <f t="shared" si="1"/>
        <v>0</v>
      </c>
      <c r="I35" s="4">
        <f t="shared" si="2"/>
        <v>44640</v>
      </c>
      <c r="J35" s="67"/>
    </row>
    <row r="36" spans="1:10" ht="21" customHeight="1">
      <c r="A36" s="99"/>
      <c r="B36" s="94" t="s">
        <v>637</v>
      </c>
      <c r="C36" s="29">
        <v>1</v>
      </c>
      <c r="D36" s="5" t="s">
        <v>20</v>
      </c>
      <c r="E36" s="353">
        <v>5766</v>
      </c>
      <c r="F36" s="3">
        <f t="shared" si="0"/>
        <v>5766</v>
      </c>
      <c r="G36" s="3">
        <v>0</v>
      </c>
      <c r="H36" s="3">
        <f t="shared" si="1"/>
        <v>0</v>
      </c>
      <c r="I36" s="4">
        <f t="shared" si="2"/>
        <v>5766</v>
      </c>
      <c r="J36" s="67"/>
    </row>
    <row r="37" spans="1:10" ht="21" customHeight="1">
      <c r="A37" s="99"/>
      <c r="B37" s="94" t="s">
        <v>638</v>
      </c>
      <c r="C37" s="29">
        <v>2</v>
      </c>
      <c r="D37" s="5" t="s">
        <v>20</v>
      </c>
      <c r="E37" s="353">
        <v>930</v>
      </c>
      <c r="F37" s="3">
        <f t="shared" si="0"/>
        <v>1860</v>
      </c>
      <c r="G37" s="3">
        <v>0</v>
      </c>
      <c r="H37" s="3">
        <f t="shared" si="1"/>
        <v>0</v>
      </c>
      <c r="I37" s="4">
        <f t="shared" si="2"/>
        <v>1860</v>
      </c>
      <c r="J37" s="67"/>
    </row>
    <row r="38" spans="1:10" ht="21" customHeight="1">
      <c r="A38" s="99"/>
      <c r="B38" s="94" t="s">
        <v>639</v>
      </c>
      <c r="C38" s="29">
        <v>1</v>
      </c>
      <c r="D38" s="5" t="s">
        <v>20</v>
      </c>
      <c r="E38" s="353">
        <v>1209</v>
      </c>
      <c r="F38" s="3">
        <f t="shared" si="0"/>
        <v>1209</v>
      </c>
      <c r="G38" s="3">
        <v>0</v>
      </c>
      <c r="H38" s="3">
        <f t="shared" si="1"/>
        <v>0</v>
      </c>
      <c r="I38" s="4">
        <f t="shared" si="2"/>
        <v>1209</v>
      </c>
      <c r="J38" s="67"/>
    </row>
    <row r="39" spans="1:10" ht="21" customHeight="1">
      <c r="A39" s="168"/>
      <c r="B39" s="69" t="s">
        <v>222</v>
      </c>
      <c r="C39" s="37">
        <v>1</v>
      </c>
      <c r="D39" s="36" t="s">
        <v>20</v>
      </c>
      <c r="E39" s="37">
        <v>15000</v>
      </c>
      <c r="F39" s="37">
        <f t="shared" ref="F39:F40" si="6">C39*E39</f>
        <v>15000</v>
      </c>
      <c r="G39" s="37">
        <v>0</v>
      </c>
      <c r="H39" s="37">
        <f t="shared" ref="H39:H40" si="7">C39*G39</f>
        <v>0</v>
      </c>
      <c r="I39" s="8">
        <f t="shared" ref="I39" si="8">F39+H39</f>
        <v>15000</v>
      </c>
      <c r="J39" s="45"/>
    </row>
    <row r="40" spans="1:10" ht="21" customHeight="1">
      <c r="A40" s="99"/>
      <c r="B40" s="334" t="s">
        <v>227</v>
      </c>
      <c r="C40" s="3">
        <v>3</v>
      </c>
      <c r="D40" s="5" t="s">
        <v>20</v>
      </c>
      <c r="E40" s="3">
        <v>2000</v>
      </c>
      <c r="F40" s="3">
        <f t="shared" si="6"/>
        <v>6000</v>
      </c>
      <c r="G40" s="3">
        <v>0</v>
      </c>
      <c r="H40" s="3">
        <f t="shared" si="7"/>
        <v>0</v>
      </c>
      <c r="I40" s="17">
        <f>F40+H40</f>
        <v>6000</v>
      </c>
      <c r="J40" s="23"/>
    </row>
    <row r="41" spans="1:10" ht="21" customHeight="1" thickBot="1">
      <c r="A41" s="99"/>
      <c r="B41" s="96" t="s">
        <v>437</v>
      </c>
      <c r="C41" s="3"/>
      <c r="D41" s="5"/>
      <c r="E41" s="3"/>
      <c r="F41" s="3"/>
      <c r="G41" s="3"/>
      <c r="H41" s="3"/>
      <c r="I41" s="137">
        <f>SUM(I13:I40)</f>
        <v>545695</v>
      </c>
      <c r="J41" s="23"/>
    </row>
    <row r="42" spans="1:10" ht="21" customHeight="1">
      <c r="A42" s="99"/>
      <c r="B42" s="96"/>
      <c r="C42" s="3"/>
      <c r="D42" s="5"/>
      <c r="E42" s="3"/>
      <c r="F42" s="3"/>
      <c r="G42" s="3"/>
      <c r="H42" s="3"/>
      <c r="I42" s="28"/>
      <c r="J42" s="23"/>
    </row>
    <row r="43" spans="1:10" ht="21" customHeight="1">
      <c r="A43" s="99"/>
      <c r="B43" s="67" t="s">
        <v>221</v>
      </c>
      <c r="C43" s="3"/>
      <c r="D43" s="5"/>
      <c r="E43" s="3"/>
      <c r="F43" s="3"/>
      <c r="G43" s="3"/>
      <c r="H43" s="3"/>
      <c r="I43" s="3"/>
      <c r="J43" s="23"/>
    </row>
    <row r="44" spans="1:10" ht="21" customHeight="1">
      <c r="A44" s="99"/>
      <c r="B44" s="329" t="s">
        <v>339</v>
      </c>
      <c r="C44" s="353">
        <v>7</v>
      </c>
      <c r="D44" s="354" t="s">
        <v>20</v>
      </c>
      <c r="E44" s="353">
        <v>4836</v>
      </c>
      <c r="F44" s="353">
        <f t="shared" ref="F44:F47" si="9">C44*E44</f>
        <v>33852</v>
      </c>
      <c r="G44" s="353">
        <v>0</v>
      </c>
      <c r="H44" s="353">
        <f t="shared" ref="H44:H47" si="10">C44*G44</f>
        <v>0</v>
      </c>
      <c r="I44" s="355">
        <f t="shared" ref="I44:I47" si="11">F44+H44</f>
        <v>33852</v>
      </c>
      <c r="J44" s="23"/>
    </row>
    <row r="45" spans="1:10" s="154" customFormat="1" ht="21" customHeight="1">
      <c r="A45" s="374"/>
      <c r="B45" s="329" t="s">
        <v>341</v>
      </c>
      <c r="C45" s="353">
        <v>3</v>
      </c>
      <c r="D45" s="354" t="s">
        <v>20</v>
      </c>
      <c r="E45" s="353">
        <v>3255</v>
      </c>
      <c r="F45" s="353">
        <f t="shared" si="9"/>
        <v>9765</v>
      </c>
      <c r="G45" s="353">
        <v>0</v>
      </c>
      <c r="H45" s="353">
        <f t="shared" si="10"/>
        <v>0</v>
      </c>
      <c r="I45" s="355">
        <f t="shared" si="11"/>
        <v>9765</v>
      </c>
      <c r="J45" s="23"/>
    </row>
    <row r="46" spans="1:10" s="154" customFormat="1" ht="21" customHeight="1">
      <c r="A46" s="374"/>
      <c r="B46" s="329" t="s">
        <v>634</v>
      </c>
      <c r="C46" s="353">
        <v>12</v>
      </c>
      <c r="D46" s="354" t="s">
        <v>20</v>
      </c>
      <c r="E46" s="353">
        <v>2790</v>
      </c>
      <c r="F46" s="353">
        <f t="shared" si="9"/>
        <v>33480</v>
      </c>
      <c r="G46" s="353">
        <v>0</v>
      </c>
      <c r="H46" s="353">
        <f t="shared" si="10"/>
        <v>0</v>
      </c>
      <c r="I46" s="355">
        <f t="shared" si="11"/>
        <v>33480</v>
      </c>
      <c r="J46" s="23"/>
    </row>
    <row r="47" spans="1:10" ht="21" customHeight="1">
      <c r="A47" s="374"/>
      <c r="B47" s="94" t="s">
        <v>342</v>
      </c>
      <c r="C47" s="353">
        <v>7</v>
      </c>
      <c r="D47" s="354" t="s">
        <v>20</v>
      </c>
      <c r="E47" s="353">
        <v>5022</v>
      </c>
      <c r="F47" s="353">
        <f t="shared" si="9"/>
        <v>35154</v>
      </c>
      <c r="G47" s="353">
        <v>0</v>
      </c>
      <c r="H47" s="353">
        <f t="shared" si="10"/>
        <v>0</v>
      </c>
      <c r="I47" s="355">
        <f t="shared" si="11"/>
        <v>35154</v>
      </c>
      <c r="J47" s="23"/>
    </row>
    <row r="48" spans="1:10" ht="21" customHeight="1">
      <c r="A48" s="168"/>
      <c r="B48" s="263" t="s">
        <v>641</v>
      </c>
      <c r="C48" s="361">
        <v>8</v>
      </c>
      <c r="D48" s="362" t="s">
        <v>20</v>
      </c>
      <c r="E48" s="363">
        <v>3720</v>
      </c>
      <c r="F48" s="363">
        <f t="shared" ref="F48:F49" si="12">C48*E48</f>
        <v>29760</v>
      </c>
      <c r="G48" s="363">
        <v>0</v>
      </c>
      <c r="H48" s="363">
        <f t="shared" ref="H48:H49" si="13">C48*G48</f>
        <v>0</v>
      </c>
      <c r="I48" s="364">
        <f t="shared" ref="I48:I49" si="14">F48+H48</f>
        <v>29760</v>
      </c>
      <c r="J48" s="45"/>
    </row>
    <row r="49" spans="1:10" ht="21" customHeight="1">
      <c r="A49" s="374"/>
      <c r="B49" s="94" t="s">
        <v>345</v>
      </c>
      <c r="C49" s="385">
        <v>7</v>
      </c>
      <c r="D49" s="354" t="s">
        <v>20</v>
      </c>
      <c r="E49" s="353">
        <v>3627</v>
      </c>
      <c r="F49" s="353">
        <f t="shared" si="12"/>
        <v>25389</v>
      </c>
      <c r="G49" s="353">
        <v>0</v>
      </c>
      <c r="H49" s="353">
        <f t="shared" si="13"/>
        <v>0</v>
      </c>
      <c r="I49" s="383">
        <f t="shared" si="14"/>
        <v>25389</v>
      </c>
      <c r="J49" s="23"/>
    </row>
    <row r="50" spans="1:10" ht="21" customHeight="1" thickBot="1">
      <c r="A50" s="214"/>
      <c r="B50" s="167" t="s">
        <v>438</v>
      </c>
      <c r="C50" s="384"/>
      <c r="D50" s="133"/>
      <c r="E50" s="121"/>
      <c r="F50" s="121"/>
      <c r="G50" s="121"/>
      <c r="H50" s="121"/>
      <c r="I50" s="137">
        <f>SUM(I44:I49)</f>
        <v>167400</v>
      </c>
      <c r="J50" s="93"/>
    </row>
    <row r="51" spans="1:10" ht="21" customHeight="1" thickBot="1">
      <c r="A51" s="99"/>
      <c r="B51" s="52" t="s">
        <v>63</v>
      </c>
      <c r="C51" s="3"/>
      <c r="D51" s="5"/>
      <c r="E51" s="3"/>
      <c r="F51" s="3"/>
      <c r="G51" s="3"/>
      <c r="H51" s="3"/>
      <c r="I51" s="120">
        <f>I41+I50</f>
        <v>713095</v>
      </c>
      <c r="J51" s="23"/>
    </row>
    <row r="52" spans="1:10" ht="21" customHeight="1">
      <c r="A52" s="99"/>
      <c r="B52" s="52"/>
      <c r="C52" s="3"/>
      <c r="D52" s="5"/>
      <c r="E52" s="3"/>
      <c r="F52" s="3"/>
      <c r="G52" s="3"/>
      <c r="H52" s="3"/>
      <c r="I52" s="4"/>
      <c r="J52" s="23"/>
    </row>
    <row r="53" spans="1:10" ht="21" customHeight="1">
      <c r="A53" s="149"/>
      <c r="B53" s="210"/>
      <c r="C53" s="109"/>
      <c r="D53" s="108"/>
      <c r="E53" s="109"/>
      <c r="F53" s="109"/>
      <c r="G53" s="109"/>
      <c r="H53" s="109"/>
      <c r="I53" s="88"/>
      <c r="J53" s="110"/>
    </row>
    <row r="54" spans="1:10" ht="21" customHeight="1">
      <c r="A54" s="168">
        <v>2</v>
      </c>
      <c r="B54" s="122" t="s">
        <v>196</v>
      </c>
      <c r="C54" s="37"/>
      <c r="D54" s="36"/>
      <c r="E54" s="37"/>
      <c r="F54" s="37"/>
      <c r="G54" s="37"/>
      <c r="H54" s="37"/>
      <c r="I54" s="8"/>
      <c r="J54" s="45"/>
    </row>
    <row r="55" spans="1:10" ht="21" customHeight="1">
      <c r="A55" s="214">
        <v>2.1</v>
      </c>
      <c r="B55" s="373" t="s">
        <v>197</v>
      </c>
      <c r="C55" s="121"/>
      <c r="D55" s="133"/>
      <c r="E55" s="121"/>
      <c r="F55" s="121"/>
      <c r="G55" s="121"/>
      <c r="H55" s="121"/>
      <c r="I55" s="28"/>
      <c r="J55" s="93"/>
    </row>
    <row r="56" spans="1:10" ht="21" customHeight="1">
      <c r="A56" s="99"/>
      <c r="B56" s="329" t="s">
        <v>934</v>
      </c>
      <c r="C56" s="3"/>
      <c r="D56" s="5"/>
      <c r="E56" s="3"/>
      <c r="F56" s="3"/>
      <c r="G56" s="3"/>
      <c r="H56" s="3"/>
      <c r="I56" s="4"/>
      <c r="J56" s="23"/>
    </row>
    <row r="57" spans="1:10" ht="21" customHeight="1">
      <c r="A57" s="168"/>
      <c r="B57" s="251" t="s">
        <v>938</v>
      </c>
      <c r="C57" s="37">
        <v>1</v>
      </c>
      <c r="D57" s="36" t="s">
        <v>20</v>
      </c>
      <c r="E57" s="37">
        <v>1674</v>
      </c>
      <c r="F57" s="37">
        <f>C57*E57</f>
        <v>1674</v>
      </c>
      <c r="G57" s="37">
        <v>0</v>
      </c>
      <c r="H57" s="37">
        <f>C57*G57</f>
        <v>0</v>
      </c>
      <c r="I57" s="8">
        <f>F57+H57</f>
        <v>1674</v>
      </c>
      <c r="J57" s="45"/>
    </row>
    <row r="58" spans="1:10" ht="21" customHeight="1">
      <c r="A58" s="168"/>
      <c r="B58" s="251" t="s">
        <v>931</v>
      </c>
      <c r="C58" s="37">
        <v>4</v>
      </c>
      <c r="D58" s="36" t="s">
        <v>20</v>
      </c>
      <c r="E58" s="37">
        <v>544</v>
      </c>
      <c r="F58" s="37">
        <f>C58*E58</f>
        <v>2176</v>
      </c>
      <c r="G58" s="37">
        <v>0</v>
      </c>
      <c r="H58" s="37">
        <f>C58*G58</f>
        <v>0</v>
      </c>
      <c r="I58" s="8">
        <f>F58+H58</f>
        <v>2176</v>
      </c>
      <c r="J58" s="45"/>
    </row>
    <row r="59" spans="1:10" ht="21" customHeight="1">
      <c r="A59" s="168"/>
      <c r="B59" s="251" t="s">
        <v>932</v>
      </c>
      <c r="C59" s="37">
        <v>2</v>
      </c>
      <c r="D59" s="36" t="s">
        <v>20</v>
      </c>
      <c r="E59" s="37">
        <v>2946</v>
      </c>
      <c r="F59" s="37">
        <f>C59*E59</f>
        <v>5892</v>
      </c>
      <c r="G59" s="37">
        <v>0</v>
      </c>
      <c r="H59" s="37">
        <f>C59*G59</f>
        <v>0</v>
      </c>
      <c r="I59" s="8">
        <f>F59+H59</f>
        <v>5892</v>
      </c>
      <c r="J59" s="45"/>
    </row>
    <row r="60" spans="1:10" ht="21" customHeight="1">
      <c r="A60" s="168"/>
      <c r="B60" s="334" t="s">
        <v>933</v>
      </c>
      <c r="C60" s="3">
        <v>4</v>
      </c>
      <c r="D60" s="5" t="s">
        <v>20</v>
      </c>
      <c r="E60" s="3">
        <v>3080</v>
      </c>
      <c r="F60" s="3">
        <f>C60*E60</f>
        <v>12320</v>
      </c>
      <c r="G60" s="3">
        <v>0</v>
      </c>
      <c r="H60" s="3">
        <f>C60*G60</f>
        <v>0</v>
      </c>
      <c r="I60" s="4">
        <f>F60+H60</f>
        <v>12320</v>
      </c>
      <c r="J60" s="45"/>
    </row>
    <row r="61" spans="1:10" ht="21" customHeight="1">
      <c r="A61" s="168"/>
      <c r="B61" s="329" t="s">
        <v>935</v>
      </c>
      <c r="C61" s="3"/>
      <c r="D61" s="5"/>
      <c r="E61" s="3"/>
      <c r="F61" s="3"/>
      <c r="G61" s="3"/>
      <c r="H61" s="3"/>
      <c r="I61" s="4"/>
      <c r="J61" s="45"/>
    </row>
    <row r="62" spans="1:10" ht="21" customHeight="1">
      <c r="A62" s="168"/>
      <c r="B62" s="334" t="s">
        <v>936</v>
      </c>
      <c r="C62" s="3">
        <v>3</v>
      </c>
      <c r="D62" s="5" t="s">
        <v>20</v>
      </c>
      <c r="E62" s="3">
        <v>969</v>
      </c>
      <c r="F62" s="3">
        <f>C62*E62</f>
        <v>2907</v>
      </c>
      <c r="G62" s="3">
        <v>0</v>
      </c>
      <c r="H62" s="3">
        <f>C62*G62</f>
        <v>0</v>
      </c>
      <c r="I62" s="17">
        <f>F62+H62</f>
        <v>2907</v>
      </c>
      <c r="J62" s="45"/>
    </row>
    <row r="63" spans="1:10" ht="21" customHeight="1">
      <c r="A63" s="168"/>
      <c r="B63" s="334" t="s">
        <v>937</v>
      </c>
      <c r="C63" s="3">
        <v>4</v>
      </c>
      <c r="D63" s="5" t="s">
        <v>20</v>
      </c>
      <c r="E63" s="3">
        <v>1373</v>
      </c>
      <c r="F63" s="3">
        <f>C63*E63</f>
        <v>5492</v>
      </c>
      <c r="G63" s="3">
        <v>0</v>
      </c>
      <c r="H63" s="3">
        <f>C63*G63</f>
        <v>0</v>
      </c>
      <c r="I63" s="17">
        <f>F63+H63</f>
        <v>5492</v>
      </c>
      <c r="J63" s="45"/>
    </row>
    <row r="64" spans="1:10" ht="21" customHeight="1" thickBot="1">
      <c r="A64" s="99"/>
      <c r="B64" s="96" t="s">
        <v>439</v>
      </c>
      <c r="C64" s="29"/>
      <c r="D64" s="5"/>
      <c r="E64" s="3"/>
      <c r="F64" s="3"/>
      <c r="G64" s="3"/>
      <c r="H64" s="3"/>
      <c r="I64" s="137">
        <f>SUM(I57:I63)</f>
        <v>30461</v>
      </c>
      <c r="J64" s="23"/>
    </row>
    <row r="65" spans="1:10" ht="21" customHeight="1">
      <c r="A65" s="168">
        <v>2.2000000000000002</v>
      </c>
      <c r="B65" s="122" t="s">
        <v>224</v>
      </c>
      <c r="C65" s="37"/>
      <c r="D65" s="36"/>
      <c r="E65" s="37"/>
      <c r="F65" s="37"/>
      <c r="G65" s="37"/>
      <c r="H65" s="37"/>
      <c r="I65" s="8"/>
      <c r="J65" s="45"/>
    </row>
    <row r="66" spans="1:10" ht="21" customHeight="1">
      <c r="A66" s="168"/>
      <c r="B66" s="329" t="s">
        <v>934</v>
      </c>
      <c r="C66" s="3"/>
      <c r="D66" s="5"/>
      <c r="E66" s="3"/>
      <c r="F66" s="3"/>
      <c r="G66" s="3"/>
      <c r="H66" s="3"/>
      <c r="I66" s="4"/>
      <c r="J66" s="45"/>
    </row>
    <row r="67" spans="1:10" ht="21" customHeight="1">
      <c r="A67" s="168"/>
      <c r="B67" s="334" t="s">
        <v>940</v>
      </c>
      <c r="C67" s="3">
        <v>1</v>
      </c>
      <c r="D67" s="5" t="s">
        <v>20</v>
      </c>
      <c r="E67" s="3">
        <v>1577</v>
      </c>
      <c r="F67" s="3">
        <f>C67*E67</f>
        <v>1577</v>
      </c>
      <c r="G67" s="3">
        <v>0</v>
      </c>
      <c r="H67" s="3">
        <f>C67*G67</f>
        <v>0</v>
      </c>
      <c r="I67" s="4">
        <f>F67+H67</f>
        <v>1577</v>
      </c>
      <c r="J67" s="45"/>
    </row>
    <row r="68" spans="1:10" ht="21" customHeight="1">
      <c r="A68" s="168"/>
      <c r="B68" s="334" t="s">
        <v>939</v>
      </c>
      <c r="C68" s="3">
        <v>4</v>
      </c>
      <c r="D68" s="5" t="s">
        <v>20</v>
      </c>
      <c r="E68" s="3">
        <v>1226</v>
      </c>
      <c r="F68" s="3">
        <f>C68*E68</f>
        <v>4904</v>
      </c>
      <c r="G68" s="3">
        <v>0</v>
      </c>
      <c r="H68" s="3">
        <f>C68*G68</f>
        <v>0</v>
      </c>
      <c r="I68" s="4">
        <f>F68+H68</f>
        <v>4904</v>
      </c>
      <c r="J68" s="45"/>
    </row>
    <row r="69" spans="1:10" ht="21" customHeight="1">
      <c r="A69" s="168"/>
      <c r="B69" s="251" t="s">
        <v>941</v>
      </c>
      <c r="C69" s="37">
        <v>2</v>
      </c>
      <c r="D69" s="36" t="s">
        <v>20</v>
      </c>
      <c r="E69" s="37">
        <v>1629</v>
      </c>
      <c r="F69" s="37">
        <f>C69*E69</f>
        <v>3258</v>
      </c>
      <c r="G69" s="37">
        <v>0</v>
      </c>
      <c r="H69" s="37">
        <f>C69*G69</f>
        <v>0</v>
      </c>
      <c r="I69" s="8">
        <f>F69+H69</f>
        <v>3258</v>
      </c>
      <c r="J69" s="45"/>
    </row>
    <row r="70" spans="1:10" ht="21" customHeight="1" thickBot="1">
      <c r="A70" s="99"/>
      <c r="B70" s="96" t="s">
        <v>440</v>
      </c>
      <c r="C70" s="29"/>
      <c r="D70" s="5"/>
      <c r="E70" s="3"/>
      <c r="F70" s="3"/>
      <c r="G70" s="3"/>
      <c r="H70" s="3"/>
      <c r="I70" s="137">
        <f>SUM(I67:I69)</f>
        <v>9739</v>
      </c>
      <c r="J70" s="23"/>
    </row>
    <row r="71" spans="1:10" ht="21" customHeight="1" thickBot="1">
      <c r="A71" s="168"/>
      <c r="B71" s="102" t="s">
        <v>198</v>
      </c>
      <c r="C71" s="37"/>
      <c r="D71" s="36"/>
      <c r="E71" s="37"/>
      <c r="F71" s="37"/>
      <c r="G71" s="37"/>
      <c r="H71" s="37"/>
      <c r="I71" s="120">
        <f>I64+I70</f>
        <v>40200</v>
      </c>
      <c r="J71" s="45"/>
    </row>
    <row r="72" spans="1:10" ht="21" customHeight="1">
      <c r="A72" s="349"/>
      <c r="B72" s="350"/>
      <c r="C72" s="351"/>
      <c r="D72" s="350"/>
      <c r="E72" s="350"/>
      <c r="F72" s="350"/>
      <c r="G72" s="350"/>
      <c r="H72" s="350"/>
      <c r="I72" s="352"/>
      <c r="J72" s="350"/>
    </row>
    <row r="73" spans="1:10" ht="20.100000000000001" customHeight="1">
      <c r="A73" s="155"/>
      <c r="B73" s="118"/>
      <c r="C73" s="311"/>
      <c r="D73" s="118"/>
      <c r="E73" s="118"/>
      <c r="F73" s="118"/>
      <c r="G73" s="118"/>
      <c r="H73" s="118"/>
      <c r="I73" s="157"/>
      <c r="J73" s="118"/>
    </row>
    <row r="74" spans="1:10" ht="20.100000000000001" customHeight="1">
      <c r="A74" s="158"/>
      <c r="B74" s="152"/>
      <c r="C74" s="171"/>
      <c r="D74" s="152"/>
      <c r="E74" s="152"/>
      <c r="F74" s="152"/>
      <c r="G74" s="152"/>
      <c r="H74" s="152"/>
      <c r="I74" s="159"/>
      <c r="J74" s="152"/>
    </row>
  </sheetData>
  <mergeCells count="9">
    <mergeCell ref="A1:J1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9" orientation="landscape" useFirstPageNumber="1" r:id="rId1"/>
  <headerFooter alignWithMargins="0">
    <oddHeader xml:space="preserve">&amp;R&amp;"TH SarabunPSK,ธรรมดา"&amp;12แบบ ปร.4 แผ่นที่ &amp;P/3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1"/>
  <sheetViews>
    <sheetView view="pageBreakPreview" zoomScaleNormal="75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6.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9.75" style="18" customWidth="1"/>
    <col min="11" max="11" width="13" style="31" customWidth="1"/>
    <col min="12" max="13" width="9.125" style="31"/>
    <col min="14" max="16384" width="9.125" style="18"/>
  </cols>
  <sheetData>
    <row r="1" spans="1:2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  <c r="M1" s="89"/>
      <c r="N1" s="19"/>
      <c r="O1" s="19"/>
      <c r="P1" s="20"/>
      <c r="Q1" s="19"/>
      <c r="R1" s="19"/>
      <c r="S1" s="20"/>
      <c r="T1" s="19"/>
    </row>
    <row r="2" spans="1:20" ht="21" customHeight="1">
      <c r="A2" s="813" t="s">
        <v>288</v>
      </c>
      <c r="B2" s="813"/>
      <c r="C2" s="813"/>
      <c r="D2" s="813"/>
      <c r="E2" s="813"/>
      <c r="F2" s="813"/>
      <c r="G2" s="813"/>
      <c r="H2" s="813"/>
      <c r="I2" s="813"/>
      <c r="J2" s="813"/>
      <c r="M2" s="89"/>
      <c r="N2" s="19"/>
      <c r="O2" s="19"/>
      <c r="P2" s="20"/>
      <c r="Q2" s="19"/>
      <c r="R2" s="19"/>
      <c r="S2" s="20"/>
      <c r="T2" s="19"/>
    </row>
    <row r="3" spans="1:20" ht="21" customHeight="1">
      <c r="A3" s="130" t="str">
        <f>'รวม '!A3</f>
        <v>ชื่อโครงการ/งานก่อสร้าง    ก่อสร้างอาคารสำนักงานและส่วนประกอบอื่นๆ</v>
      </c>
      <c r="B3" s="131"/>
      <c r="C3" s="131"/>
      <c r="D3" s="130"/>
      <c r="E3" s="131"/>
      <c r="F3" s="131"/>
      <c r="G3" s="131"/>
      <c r="H3" s="131"/>
      <c r="I3" s="131"/>
      <c r="J3" s="131"/>
      <c r="M3" s="89"/>
      <c r="N3" s="19"/>
      <c r="O3" s="19"/>
      <c r="P3" s="20"/>
      <c r="Q3" s="19"/>
      <c r="R3" s="19"/>
      <c r="S3" s="20"/>
      <c r="T3" s="19"/>
    </row>
    <row r="4" spans="1:20" ht="21" customHeight="1">
      <c r="A4" s="126" t="str">
        <f>'รวม '!A4</f>
        <v>สถานที่ก่อสร้าง   สาขาภูซาง จังหวัดพะเยา</v>
      </c>
      <c r="B4" s="132"/>
      <c r="C4" s="132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  <c r="M4" s="89"/>
      <c r="N4" s="19"/>
      <c r="O4" s="19"/>
      <c r="P4" s="20"/>
      <c r="Q4" s="19"/>
      <c r="R4" s="19"/>
      <c r="S4" s="20"/>
      <c r="T4" s="19"/>
    </row>
    <row r="5" spans="1:2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132"/>
      <c r="D5" s="132"/>
      <c r="E5" s="132"/>
      <c r="F5" s="132"/>
      <c r="G5" s="132"/>
      <c r="H5" s="132"/>
      <c r="I5" s="132"/>
      <c r="J5" s="132"/>
      <c r="M5" s="89"/>
      <c r="N5" s="19"/>
      <c r="O5" s="19"/>
      <c r="P5" s="20"/>
      <c r="Q5" s="19"/>
      <c r="R5" s="19"/>
      <c r="S5" s="20"/>
      <c r="T5" s="19"/>
    </row>
    <row r="6" spans="1:20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132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20" ht="21" customHeight="1">
      <c r="A7" s="38"/>
      <c r="B7" s="10"/>
      <c r="C7" s="10"/>
      <c r="D7" s="10"/>
      <c r="E7" s="10"/>
      <c r="F7" s="10"/>
      <c r="G7" s="744" t="s">
        <v>123</v>
      </c>
      <c r="H7" s="744"/>
      <c r="I7" s="744"/>
      <c r="J7" s="744"/>
    </row>
    <row r="8" spans="1:20" ht="21" customHeight="1">
      <c r="A8" s="747" t="s">
        <v>49</v>
      </c>
      <c r="B8" s="814" t="s">
        <v>0</v>
      </c>
      <c r="C8" s="815"/>
      <c r="D8" s="816"/>
      <c r="E8" s="747" t="s">
        <v>1</v>
      </c>
      <c r="F8" s="816" t="s">
        <v>2</v>
      </c>
      <c r="G8" s="814" t="s">
        <v>163</v>
      </c>
      <c r="H8" s="816"/>
      <c r="I8" s="814" t="s">
        <v>7</v>
      </c>
      <c r="J8" s="816"/>
    </row>
    <row r="9" spans="1:20" ht="21" customHeight="1">
      <c r="A9" s="748"/>
      <c r="B9" s="817"/>
      <c r="C9" s="818"/>
      <c r="D9" s="819"/>
      <c r="E9" s="748"/>
      <c r="F9" s="819"/>
      <c r="G9" s="817" t="s">
        <v>164</v>
      </c>
      <c r="H9" s="819"/>
      <c r="I9" s="817"/>
      <c r="J9" s="819"/>
    </row>
    <row r="10" spans="1:20" ht="21" customHeight="1">
      <c r="A10" s="2"/>
      <c r="B10" s="41" t="s">
        <v>326</v>
      </c>
      <c r="C10" s="267"/>
      <c r="D10" s="268"/>
      <c r="E10" s="2"/>
      <c r="F10" s="2"/>
      <c r="G10" s="806"/>
      <c r="H10" s="807"/>
      <c r="I10" s="41"/>
      <c r="J10" s="268"/>
    </row>
    <row r="11" spans="1:20" ht="21" customHeight="1">
      <c r="A11" s="42">
        <v>1</v>
      </c>
      <c r="B11" s="269" t="s">
        <v>166</v>
      </c>
      <c r="C11" s="270"/>
      <c r="D11" s="271"/>
      <c r="E11" s="131">
        <v>1</v>
      </c>
      <c r="F11" s="42" t="s">
        <v>95</v>
      </c>
      <c r="G11" s="272"/>
      <c r="H11" s="273">
        <f>เหตุผล!O34</f>
        <v>31500</v>
      </c>
      <c r="I11" s="274"/>
      <c r="J11" s="271"/>
    </row>
    <row r="12" spans="1:20" ht="21" customHeight="1">
      <c r="A12" s="42"/>
      <c r="B12" s="269"/>
      <c r="C12" s="270"/>
      <c r="D12" s="271"/>
      <c r="E12" s="131"/>
      <c r="F12" s="42"/>
      <c r="G12" s="272"/>
      <c r="H12" s="273"/>
      <c r="I12" s="274"/>
      <c r="J12" s="271"/>
    </row>
    <row r="13" spans="1:20" ht="21" customHeight="1">
      <c r="A13" s="42"/>
      <c r="B13" s="269"/>
      <c r="C13" s="270"/>
      <c r="D13" s="271"/>
      <c r="E13" s="131"/>
      <c r="F13" s="42"/>
      <c r="G13" s="272"/>
      <c r="H13" s="273"/>
      <c r="I13" s="274"/>
      <c r="J13" s="271"/>
    </row>
    <row r="14" spans="1:20" ht="21" customHeight="1">
      <c r="A14" s="42"/>
      <c r="B14" s="269"/>
      <c r="C14" s="270"/>
      <c r="D14" s="271"/>
      <c r="E14" s="131"/>
      <c r="F14" s="42"/>
      <c r="G14" s="272"/>
      <c r="H14" s="273"/>
      <c r="I14" s="274"/>
      <c r="J14" s="271"/>
    </row>
    <row r="15" spans="1:20" ht="21" customHeight="1">
      <c r="A15" s="42"/>
      <c r="B15" s="269"/>
      <c r="C15" s="270"/>
      <c r="D15" s="271"/>
      <c r="E15" s="131"/>
      <c r="F15" s="42"/>
      <c r="G15" s="272"/>
      <c r="H15" s="273"/>
      <c r="I15" s="274"/>
      <c r="J15" s="271"/>
    </row>
    <row r="16" spans="1:20" ht="21" customHeight="1">
      <c r="A16" s="42"/>
      <c r="B16" s="269"/>
      <c r="C16" s="270"/>
      <c r="D16" s="271"/>
      <c r="E16" s="131"/>
      <c r="F16" s="42"/>
      <c r="G16" s="272"/>
      <c r="H16" s="273"/>
      <c r="I16" s="274"/>
      <c r="J16" s="271"/>
    </row>
    <row r="17" spans="1:10" ht="21" customHeight="1">
      <c r="A17" s="42"/>
      <c r="B17" s="269"/>
      <c r="C17" s="270"/>
      <c r="D17" s="271"/>
      <c r="E17" s="131"/>
      <c r="F17" s="42"/>
      <c r="G17" s="272"/>
      <c r="H17" s="273"/>
      <c r="I17" s="274"/>
      <c r="J17" s="271"/>
    </row>
    <row r="18" spans="1:10" ht="21" customHeight="1">
      <c r="A18" s="42"/>
      <c r="B18" s="269"/>
      <c r="C18" s="270"/>
      <c r="D18" s="271"/>
      <c r="E18" s="131"/>
      <c r="F18" s="42"/>
      <c r="G18" s="272"/>
      <c r="H18" s="273"/>
      <c r="I18" s="274"/>
      <c r="J18" s="271"/>
    </row>
    <row r="19" spans="1:10" ht="21" customHeight="1">
      <c r="A19" s="42"/>
      <c r="B19" s="269"/>
      <c r="C19" s="270"/>
      <c r="D19" s="271"/>
      <c r="E19" s="131"/>
      <c r="F19" s="42"/>
      <c r="G19" s="272"/>
      <c r="H19" s="273"/>
      <c r="I19" s="274"/>
      <c r="J19" s="271"/>
    </row>
    <row r="20" spans="1:10" ht="21" customHeight="1">
      <c r="A20" s="42"/>
      <c r="B20" s="269"/>
      <c r="C20" s="270"/>
      <c r="D20" s="271"/>
      <c r="E20" s="131"/>
      <c r="F20" s="42"/>
      <c r="G20" s="272"/>
      <c r="H20" s="273"/>
      <c r="I20" s="274"/>
      <c r="J20" s="271"/>
    </row>
    <row r="21" spans="1:10" ht="21" customHeight="1">
      <c r="A21" s="42"/>
      <c r="B21" s="269"/>
      <c r="C21" s="270"/>
      <c r="D21" s="271"/>
      <c r="E21" s="131"/>
      <c r="F21" s="42"/>
      <c r="G21" s="272"/>
      <c r="H21" s="273"/>
      <c r="I21" s="274"/>
      <c r="J21" s="271"/>
    </row>
    <row r="22" spans="1:10" ht="21" customHeight="1">
      <c r="A22" s="42"/>
      <c r="B22" s="269"/>
      <c r="C22" s="270"/>
      <c r="D22" s="271"/>
      <c r="E22" s="131"/>
      <c r="F22" s="42"/>
      <c r="G22" s="272"/>
      <c r="H22" s="273"/>
      <c r="I22" s="274"/>
      <c r="J22" s="271"/>
    </row>
    <row r="23" spans="1:10" ht="21" customHeight="1">
      <c r="A23" s="42"/>
      <c r="B23" s="269"/>
      <c r="C23" s="270"/>
      <c r="D23" s="271"/>
      <c r="E23" s="131"/>
      <c r="F23" s="42"/>
      <c r="G23" s="272"/>
      <c r="H23" s="273"/>
      <c r="I23" s="274"/>
      <c r="J23" s="271"/>
    </row>
    <row r="24" spans="1:10" ht="21" customHeight="1">
      <c r="A24" s="42"/>
      <c r="B24" s="269"/>
      <c r="C24" s="270"/>
      <c r="D24" s="271"/>
      <c r="E24" s="131"/>
      <c r="F24" s="42"/>
      <c r="G24" s="272"/>
      <c r="H24" s="273"/>
      <c r="I24" s="274"/>
      <c r="J24" s="271"/>
    </row>
    <row r="25" spans="1:10" ht="21" customHeight="1">
      <c r="A25" s="42"/>
      <c r="B25" s="269"/>
      <c r="C25" s="270"/>
      <c r="D25" s="271"/>
      <c r="E25" s="131"/>
      <c r="F25" s="42"/>
      <c r="G25" s="272"/>
      <c r="H25" s="273"/>
      <c r="I25" s="274"/>
      <c r="J25" s="271"/>
    </row>
    <row r="26" spans="1:10" ht="21" customHeight="1">
      <c r="A26" s="42"/>
      <c r="B26" s="269"/>
      <c r="C26" s="270"/>
      <c r="D26" s="271"/>
      <c r="E26" s="131"/>
      <c r="F26" s="42"/>
      <c r="G26" s="272"/>
      <c r="H26" s="273"/>
      <c r="I26" s="274"/>
      <c r="J26" s="271"/>
    </row>
    <row r="27" spans="1:10" ht="21" customHeight="1">
      <c r="A27" s="42"/>
      <c r="B27" s="269"/>
      <c r="C27" s="270"/>
      <c r="D27" s="271"/>
      <c r="E27" s="131"/>
      <c r="F27" s="42"/>
      <c r="G27" s="272"/>
      <c r="H27" s="273"/>
      <c r="I27" s="274"/>
      <c r="J27" s="271"/>
    </row>
    <row r="28" spans="1:10" ht="21" customHeight="1">
      <c r="A28" s="42"/>
      <c r="B28" s="269"/>
      <c r="C28" s="270"/>
      <c r="D28" s="271"/>
      <c r="E28" s="131"/>
      <c r="F28" s="42"/>
      <c r="G28" s="272"/>
      <c r="H28" s="273"/>
      <c r="I28" s="274"/>
      <c r="J28" s="271"/>
    </row>
    <row r="29" spans="1:10" ht="21" customHeight="1" thickBot="1">
      <c r="A29" s="275"/>
      <c r="B29" s="276"/>
      <c r="C29" s="277"/>
      <c r="D29" s="278"/>
      <c r="E29" s="279"/>
      <c r="F29" s="275"/>
      <c r="G29" s="280"/>
      <c r="H29" s="281"/>
      <c r="I29" s="282"/>
      <c r="J29" s="278"/>
    </row>
    <row r="30" spans="1:10" ht="24.9" customHeight="1" thickTop="1" thickBot="1">
      <c r="A30" s="539"/>
      <c r="B30" s="808" t="s">
        <v>289</v>
      </c>
      <c r="C30" s="809"/>
      <c r="D30" s="809"/>
      <c r="E30" s="809"/>
      <c r="F30" s="810"/>
      <c r="G30" s="811">
        <f>SUM(G10:H29)</f>
        <v>31500</v>
      </c>
      <c r="H30" s="812"/>
      <c r="I30" s="540"/>
      <c r="J30" s="541"/>
    </row>
    <row r="31" spans="1:10" ht="20.100000000000001" customHeight="1" thickTop="1"/>
  </sheetData>
  <mergeCells count="14">
    <mergeCell ref="G10:H10"/>
    <mergeCell ref="B30:F30"/>
    <mergeCell ref="G30:H30"/>
    <mergeCell ref="A1:J1"/>
    <mergeCell ref="A2:J2"/>
    <mergeCell ref="G7:J7"/>
    <mergeCell ref="A8:A9"/>
    <mergeCell ref="B8:D9"/>
    <mergeCell ref="E8:E9"/>
    <mergeCell ref="F8:F9"/>
    <mergeCell ref="G8:H8"/>
    <mergeCell ref="I8:J9"/>
    <mergeCell ref="G9:H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9" orientation="landscape" r:id="rId1"/>
  <headerFooter alignWithMargins="0">
    <oddHeader xml:space="preserve">&amp;R&amp;"TH SarabunPSK,ธรรมดา"&amp;12แบบ ปร.4 (พ) แผ่นที่  &amp;P/&amp;N  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7"/>
  <sheetViews>
    <sheetView tabSelected="1" view="pageBreakPreview" zoomScale="90" zoomScaleNormal="100" zoomScaleSheetLayoutView="90" workbookViewId="0">
      <selection activeCell="M15" sqref="M15"/>
    </sheetView>
  </sheetViews>
  <sheetFormatPr defaultColWidth="9.125" defaultRowHeight="21"/>
  <cols>
    <col min="1" max="4" width="5.75" style="572" customWidth="1"/>
    <col min="5" max="5" width="6.75" style="572" customWidth="1"/>
    <col min="6" max="13" width="5.75" style="572" customWidth="1"/>
    <col min="14" max="14" width="4.75" style="572" customWidth="1"/>
    <col min="15" max="17" width="5.75" style="572" customWidth="1"/>
    <col min="18" max="20" width="4.75" style="572" customWidth="1"/>
    <col min="21" max="16384" width="9.125" style="572"/>
  </cols>
  <sheetData>
    <row r="1" spans="1:20" ht="24" customHeight="1">
      <c r="A1" s="820"/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0"/>
      <c r="M1" s="820"/>
      <c r="N1" s="820"/>
      <c r="O1" s="820"/>
      <c r="P1" s="820"/>
      <c r="Q1" s="820"/>
      <c r="R1" s="820"/>
      <c r="S1" s="794" t="s">
        <v>201</v>
      </c>
      <c r="T1" s="794"/>
    </row>
    <row r="2" spans="1:20" ht="24" customHeight="1">
      <c r="A2" s="821" t="s">
        <v>156</v>
      </c>
      <c r="B2" s="821"/>
      <c r="C2" s="821"/>
      <c r="D2" s="821"/>
      <c r="E2" s="821"/>
      <c r="F2" s="821"/>
      <c r="G2" s="821"/>
      <c r="H2" s="821"/>
      <c r="I2" s="821"/>
      <c r="J2" s="821"/>
      <c r="K2" s="821"/>
      <c r="L2" s="821"/>
      <c r="M2" s="821"/>
      <c r="N2" s="821"/>
      <c r="O2" s="821"/>
      <c r="P2" s="821"/>
      <c r="Q2" s="821"/>
      <c r="R2" s="821"/>
      <c r="S2" s="821"/>
      <c r="T2" s="821"/>
    </row>
    <row r="3" spans="1:20" ht="24" customHeight="1">
      <c r="A3" s="821" t="s">
        <v>157</v>
      </c>
      <c r="B3" s="821"/>
      <c r="C3" s="821"/>
      <c r="D3" s="821"/>
      <c r="E3" s="821"/>
      <c r="F3" s="821"/>
      <c r="G3" s="821"/>
      <c r="H3" s="821"/>
      <c r="I3" s="821"/>
      <c r="J3" s="821"/>
      <c r="K3" s="821"/>
      <c r="L3" s="821"/>
      <c r="M3" s="821"/>
      <c r="N3" s="821"/>
      <c r="O3" s="821"/>
      <c r="P3" s="821"/>
      <c r="Q3" s="821"/>
      <c r="R3" s="821"/>
      <c r="S3" s="821"/>
      <c r="T3" s="821"/>
    </row>
    <row r="4" spans="1:20" ht="24" customHeight="1">
      <c r="A4" s="822" t="s">
        <v>0</v>
      </c>
      <c r="B4" s="822"/>
      <c r="C4" s="822"/>
      <c r="D4" s="822"/>
      <c r="E4" s="574" t="s">
        <v>166</v>
      </c>
      <c r="F4" s="574"/>
      <c r="G4" s="574"/>
      <c r="H4" s="574"/>
      <c r="I4" s="574"/>
      <c r="J4" s="574"/>
      <c r="K4" s="574"/>
      <c r="L4" s="574"/>
      <c r="M4" s="574"/>
      <c r="N4" s="574"/>
      <c r="O4" s="574"/>
      <c r="P4" s="574"/>
      <c r="Q4" s="574"/>
      <c r="R4" s="574"/>
      <c r="S4" s="574"/>
      <c r="T4" s="574"/>
    </row>
    <row r="5" spans="1:20" ht="24" customHeight="1">
      <c r="A5" s="575" t="s">
        <v>286</v>
      </c>
      <c r="B5" s="575"/>
      <c r="C5" s="575"/>
      <c r="D5" s="575"/>
      <c r="E5" s="240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</row>
    <row r="6" spans="1:20" ht="24" customHeight="1">
      <c r="A6" s="126" t="str">
        <f>ปร.6!A3</f>
        <v xml:space="preserve">สถานที่ก่อสร้าง   </v>
      </c>
      <c r="B6" s="575"/>
      <c r="C6" s="575"/>
      <c r="D6" s="575" t="str">
        <f>ปร.6!E3</f>
        <v>สาขาภูซาง จังหวัดพะเยา</v>
      </c>
      <c r="E6" s="576"/>
      <c r="F6" s="575"/>
      <c r="G6" s="575"/>
      <c r="H6" s="575"/>
      <c r="I6" s="575"/>
      <c r="J6" s="575"/>
      <c r="K6" s="575"/>
      <c r="L6" s="575"/>
      <c r="M6" s="575"/>
      <c r="N6" s="577" t="s">
        <v>282</v>
      </c>
      <c r="O6" s="575"/>
      <c r="P6" s="749" t="str">
        <f>ปร.6!E4</f>
        <v>P2/2567</v>
      </c>
      <c r="Q6" s="749"/>
      <c r="R6" s="749"/>
      <c r="S6" s="749"/>
      <c r="T6" s="575"/>
    </row>
    <row r="7" spans="1:20" ht="24" customHeight="1">
      <c r="A7" s="575" t="s">
        <v>290</v>
      </c>
      <c r="B7" s="575"/>
      <c r="C7" s="575"/>
      <c r="D7" s="575"/>
      <c r="E7" s="576"/>
      <c r="F7" s="786" t="s">
        <v>328</v>
      </c>
      <c r="G7" s="786"/>
      <c r="H7" s="786"/>
      <c r="I7" s="786"/>
      <c r="J7" s="786"/>
      <c r="K7" s="786"/>
      <c r="L7" s="786"/>
      <c r="M7" s="786"/>
      <c r="N7" s="786"/>
      <c r="O7" s="786"/>
      <c r="P7" s="786"/>
      <c r="Q7" s="786"/>
      <c r="R7" s="786"/>
      <c r="S7" s="786"/>
      <c r="T7" s="786"/>
    </row>
    <row r="8" spans="1:20" ht="24" customHeight="1">
      <c r="A8" s="786" t="str">
        <f>ปร.6!A7</f>
        <v xml:space="preserve">คำนวณราคาเมื่อวันที่  </v>
      </c>
      <c r="B8" s="786"/>
      <c r="C8" s="786"/>
      <c r="D8" s="786"/>
      <c r="E8" s="575" t="str">
        <f>ปร.6!E7</f>
        <v>...............  เดือน  ........................  พ.ศ.  .....................</v>
      </c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</row>
    <row r="9" spans="1:20" ht="24" customHeight="1">
      <c r="A9" s="240" t="s">
        <v>162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</row>
    <row r="10" spans="1:20" ht="24" customHeight="1">
      <c r="A10" s="578" t="s">
        <v>291</v>
      </c>
      <c r="B10" s="574"/>
      <c r="C10" s="574"/>
      <c r="D10" s="574"/>
      <c r="E10" s="574"/>
      <c r="F10" s="574"/>
      <c r="G10" s="574"/>
      <c r="H10" s="574"/>
      <c r="I10" s="574"/>
      <c r="J10" s="574"/>
      <c r="K10" s="574"/>
      <c r="L10" s="574"/>
      <c r="M10" s="574"/>
      <c r="N10" s="574"/>
      <c r="O10" s="574"/>
      <c r="P10" s="574"/>
      <c r="Q10" s="574"/>
      <c r="R10" s="574"/>
      <c r="S10" s="574"/>
      <c r="T10" s="574"/>
    </row>
    <row r="11" spans="1:20" ht="24" customHeight="1" thickBot="1">
      <c r="A11" s="240" t="s">
        <v>165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650" t="s">
        <v>123</v>
      </c>
      <c r="S11" s="650"/>
      <c r="T11" s="650"/>
    </row>
    <row r="12" spans="1:20" ht="24" customHeight="1" thickTop="1" thickBot="1">
      <c r="A12" s="777" t="s">
        <v>6</v>
      </c>
      <c r="B12" s="773"/>
      <c r="C12" s="777" t="s">
        <v>158</v>
      </c>
      <c r="D12" s="772"/>
      <c r="E12" s="772"/>
      <c r="F12" s="772"/>
      <c r="G12" s="772"/>
      <c r="H12" s="772"/>
      <c r="I12" s="772"/>
      <c r="J12" s="772"/>
      <c r="K12" s="772"/>
      <c r="L12" s="772"/>
      <c r="M12" s="772"/>
      <c r="N12" s="773"/>
      <c r="O12" s="777" t="s">
        <v>1</v>
      </c>
      <c r="P12" s="772"/>
      <c r="Q12" s="773"/>
      <c r="R12" s="777" t="s">
        <v>7</v>
      </c>
      <c r="S12" s="772"/>
      <c r="T12" s="773"/>
    </row>
    <row r="13" spans="1:20" ht="24" customHeight="1" thickTop="1">
      <c r="A13" s="823">
        <v>1</v>
      </c>
      <c r="B13" s="824"/>
      <c r="C13" s="825" t="s">
        <v>301</v>
      </c>
      <c r="D13" s="826"/>
      <c r="E13" s="826"/>
      <c r="F13" s="826"/>
      <c r="G13" s="826"/>
      <c r="H13" s="826"/>
      <c r="I13" s="826"/>
      <c r="J13" s="826"/>
      <c r="K13" s="826"/>
      <c r="L13" s="826"/>
      <c r="M13" s="826"/>
      <c r="N13" s="827"/>
      <c r="O13" s="828">
        <v>31500</v>
      </c>
      <c r="P13" s="829"/>
      <c r="Q13" s="830"/>
      <c r="R13" s="828"/>
      <c r="S13" s="829"/>
      <c r="T13" s="830"/>
    </row>
    <row r="14" spans="1:20" ht="24" customHeight="1">
      <c r="A14" s="784"/>
      <c r="B14" s="783"/>
      <c r="C14" s="785" t="s">
        <v>305</v>
      </c>
      <c r="D14" s="786"/>
      <c r="E14" s="786"/>
      <c r="F14" s="786"/>
      <c r="G14" s="786"/>
      <c r="H14" s="786"/>
      <c r="I14" s="786"/>
      <c r="J14" s="786"/>
      <c r="K14" s="786"/>
      <c r="L14" s="786"/>
      <c r="M14" s="786"/>
      <c r="N14" s="787"/>
      <c r="O14" s="831"/>
      <c r="P14" s="832"/>
      <c r="Q14" s="833"/>
      <c r="R14" s="831"/>
      <c r="S14" s="832"/>
      <c r="T14" s="833"/>
    </row>
    <row r="15" spans="1:20" ht="24" customHeight="1">
      <c r="A15" s="589"/>
      <c r="B15" s="590"/>
      <c r="C15" s="594" t="s">
        <v>306</v>
      </c>
      <c r="D15" s="595"/>
      <c r="E15" s="595"/>
      <c r="F15" s="595"/>
      <c r="G15" s="595"/>
      <c r="H15" s="595"/>
      <c r="I15" s="595"/>
      <c r="J15" s="595"/>
      <c r="K15" s="595"/>
      <c r="L15" s="595"/>
      <c r="M15" s="595"/>
      <c r="N15" s="596"/>
      <c r="O15" s="591"/>
      <c r="P15" s="592"/>
      <c r="Q15" s="593"/>
      <c r="R15" s="591"/>
      <c r="S15" s="592"/>
      <c r="T15" s="593"/>
    </row>
    <row r="16" spans="1:20" ht="24" customHeight="1">
      <c r="A16" s="589"/>
      <c r="B16" s="590"/>
      <c r="C16" s="594"/>
      <c r="D16" s="595"/>
      <c r="E16" s="595"/>
      <c r="F16" s="595"/>
      <c r="G16" s="595"/>
      <c r="H16" s="595"/>
      <c r="I16" s="595"/>
      <c r="J16" s="595"/>
      <c r="K16" s="595"/>
      <c r="L16" s="595"/>
      <c r="M16" s="595"/>
      <c r="N16" s="596"/>
      <c r="O16" s="591"/>
      <c r="P16" s="592"/>
      <c r="Q16" s="593"/>
      <c r="R16" s="591"/>
      <c r="S16" s="592"/>
      <c r="T16" s="593"/>
    </row>
    <row r="17" spans="1:20" ht="24" customHeight="1">
      <c r="A17" s="589"/>
      <c r="B17" s="590"/>
      <c r="C17" s="594"/>
      <c r="D17" s="595"/>
      <c r="E17" s="595"/>
      <c r="F17" s="595"/>
      <c r="G17" s="595"/>
      <c r="H17" s="595"/>
      <c r="I17" s="595"/>
      <c r="J17" s="595"/>
      <c r="K17" s="595"/>
      <c r="L17" s="595"/>
      <c r="M17" s="595"/>
      <c r="N17" s="596"/>
      <c r="O17" s="591"/>
      <c r="P17" s="592"/>
      <c r="Q17" s="593"/>
      <c r="R17" s="591"/>
      <c r="S17" s="592"/>
      <c r="T17" s="593"/>
    </row>
    <row r="18" spans="1:20" ht="24" customHeight="1">
      <c r="A18" s="589"/>
      <c r="B18" s="590"/>
      <c r="C18" s="594"/>
      <c r="D18" s="595"/>
      <c r="E18" s="595"/>
      <c r="F18" s="595"/>
      <c r="G18" s="595"/>
      <c r="H18" s="595"/>
      <c r="I18" s="595"/>
      <c r="J18" s="595"/>
      <c r="K18" s="595"/>
      <c r="L18" s="595"/>
      <c r="M18" s="595"/>
      <c r="N18" s="596"/>
      <c r="O18" s="591"/>
      <c r="P18" s="592"/>
      <c r="Q18" s="593"/>
      <c r="R18" s="591"/>
      <c r="S18" s="592"/>
      <c r="T18" s="593"/>
    </row>
    <row r="19" spans="1:20" ht="24" customHeight="1">
      <c r="A19" s="589"/>
      <c r="B19" s="590"/>
      <c r="C19" s="594"/>
      <c r="D19" s="595"/>
      <c r="E19" s="595"/>
      <c r="F19" s="595"/>
      <c r="G19" s="595"/>
      <c r="H19" s="595"/>
      <c r="I19" s="595"/>
      <c r="J19" s="595"/>
      <c r="K19" s="595"/>
      <c r="L19" s="595"/>
      <c r="M19" s="595"/>
      <c r="N19" s="596"/>
      <c r="O19" s="591"/>
      <c r="P19" s="592"/>
      <c r="Q19" s="593"/>
      <c r="R19" s="591"/>
      <c r="S19" s="592"/>
      <c r="T19" s="593"/>
    </row>
    <row r="20" spans="1:20" ht="24" customHeight="1">
      <c r="A20" s="589"/>
      <c r="B20" s="590"/>
      <c r="C20" s="594"/>
      <c r="D20" s="595"/>
      <c r="E20" s="595"/>
      <c r="F20" s="595"/>
      <c r="G20" s="595"/>
      <c r="H20" s="595"/>
      <c r="I20" s="595"/>
      <c r="J20" s="595"/>
      <c r="K20" s="595"/>
      <c r="L20" s="595"/>
      <c r="M20" s="595"/>
      <c r="N20" s="596"/>
      <c r="O20" s="591"/>
      <c r="P20" s="592"/>
      <c r="Q20" s="593"/>
      <c r="R20" s="591"/>
      <c r="S20" s="592"/>
      <c r="T20" s="593"/>
    </row>
    <row r="21" spans="1:20" ht="24" customHeight="1">
      <c r="A21" s="589"/>
      <c r="B21" s="590"/>
      <c r="C21" s="594"/>
      <c r="D21" s="595"/>
      <c r="E21" s="595"/>
      <c r="F21" s="595"/>
      <c r="G21" s="595"/>
      <c r="H21" s="595"/>
      <c r="I21" s="595"/>
      <c r="J21" s="595"/>
      <c r="K21" s="595"/>
      <c r="L21" s="595"/>
      <c r="M21" s="595"/>
      <c r="N21" s="596"/>
      <c r="O21" s="591"/>
      <c r="P21" s="592"/>
      <c r="Q21" s="593"/>
      <c r="R21" s="591"/>
      <c r="S21" s="592"/>
      <c r="T21" s="593"/>
    </row>
    <row r="22" spans="1:20" ht="24" customHeight="1">
      <c r="A22" s="589"/>
      <c r="B22" s="590"/>
      <c r="C22" s="594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6"/>
      <c r="O22" s="591"/>
      <c r="P22" s="592"/>
      <c r="Q22" s="593"/>
      <c r="R22" s="591"/>
      <c r="S22" s="592"/>
      <c r="T22" s="593"/>
    </row>
    <row r="23" spans="1:20" ht="24" customHeight="1">
      <c r="A23" s="589"/>
      <c r="B23" s="590"/>
      <c r="C23" s="594"/>
      <c r="D23" s="595"/>
      <c r="E23" s="595"/>
      <c r="F23" s="595"/>
      <c r="G23" s="595"/>
      <c r="H23" s="595"/>
      <c r="I23" s="595"/>
      <c r="J23" s="595"/>
      <c r="K23" s="595"/>
      <c r="L23" s="595"/>
      <c r="M23" s="595"/>
      <c r="N23" s="596"/>
      <c r="O23" s="591"/>
      <c r="P23" s="592"/>
      <c r="Q23" s="593"/>
      <c r="R23" s="591"/>
      <c r="S23" s="592"/>
      <c r="T23" s="593"/>
    </row>
    <row r="24" spans="1:20" ht="24" customHeight="1">
      <c r="A24" s="589"/>
      <c r="B24" s="590"/>
      <c r="C24" s="594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6"/>
      <c r="O24" s="591"/>
      <c r="P24" s="592"/>
      <c r="Q24" s="593"/>
      <c r="R24" s="591"/>
      <c r="S24" s="592"/>
      <c r="T24" s="593"/>
    </row>
    <row r="25" spans="1:20" ht="24" customHeight="1">
      <c r="A25" s="589"/>
      <c r="B25" s="590"/>
      <c r="C25" s="594"/>
      <c r="D25" s="595"/>
      <c r="E25" s="595"/>
      <c r="F25" s="595"/>
      <c r="G25" s="595"/>
      <c r="H25" s="595"/>
      <c r="I25" s="595"/>
      <c r="J25" s="595"/>
      <c r="K25" s="595"/>
      <c r="L25" s="595"/>
      <c r="M25" s="595"/>
      <c r="N25" s="596"/>
      <c r="O25" s="591"/>
      <c r="P25" s="592"/>
      <c r="Q25" s="593"/>
      <c r="R25" s="591"/>
      <c r="S25" s="592"/>
      <c r="T25" s="593"/>
    </row>
    <row r="26" spans="1:20" ht="24" customHeight="1">
      <c r="A26" s="589"/>
      <c r="B26" s="590"/>
      <c r="C26" s="594"/>
      <c r="D26" s="595"/>
      <c r="E26" s="595"/>
      <c r="F26" s="595"/>
      <c r="G26" s="595"/>
      <c r="H26" s="595"/>
      <c r="I26" s="595"/>
      <c r="J26" s="595"/>
      <c r="K26" s="595"/>
      <c r="L26" s="595"/>
      <c r="M26" s="595"/>
      <c r="N26" s="596"/>
      <c r="O26" s="591"/>
      <c r="P26" s="592"/>
      <c r="Q26" s="593"/>
      <c r="R26" s="591"/>
      <c r="S26" s="592"/>
      <c r="T26" s="593"/>
    </row>
    <row r="27" spans="1:20" ht="24" customHeight="1">
      <c r="A27" s="589"/>
      <c r="B27" s="590"/>
      <c r="C27" s="594"/>
      <c r="D27" s="595"/>
      <c r="E27" s="595"/>
      <c r="F27" s="595"/>
      <c r="G27" s="595"/>
      <c r="H27" s="595"/>
      <c r="I27" s="595"/>
      <c r="J27" s="595"/>
      <c r="K27" s="595"/>
      <c r="L27" s="595"/>
      <c r="M27" s="595"/>
      <c r="N27" s="596"/>
      <c r="O27" s="591"/>
      <c r="P27" s="592"/>
      <c r="Q27" s="593"/>
      <c r="R27" s="591"/>
      <c r="S27" s="592"/>
      <c r="T27" s="593"/>
    </row>
    <row r="28" spans="1:20" ht="24" customHeight="1">
      <c r="A28" s="589"/>
      <c r="B28" s="590"/>
      <c r="C28" s="594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6"/>
      <c r="O28" s="591"/>
      <c r="P28" s="592"/>
      <c r="Q28" s="593"/>
      <c r="R28" s="591"/>
      <c r="S28" s="592"/>
      <c r="T28" s="593"/>
    </row>
    <row r="29" spans="1:20" ht="24" customHeight="1">
      <c r="A29" s="589"/>
      <c r="B29" s="590"/>
      <c r="C29" s="594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6"/>
      <c r="O29" s="591"/>
      <c r="P29" s="592"/>
      <c r="Q29" s="593"/>
      <c r="R29" s="591"/>
      <c r="S29" s="592"/>
      <c r="T29" s="593"/>
    </row>
    <row r="30" spans="1:20" ht="24" customHeight="1">
      <c r="A30" s="589"/>
      <c r="B30" s="590"/>
      <c r="C30" s="594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6"/>
      <c r="O30" s="591"/>
      <c r="P30" s="592"/>
      <c r="Q30" s="593"/>
      <c r="R30" s="591"/>
      <c r="S30" s="592"/>
      <c r="T30" s="593"/>
    </row>
    <row r="31" spans="1:20" ht="24" customHeight="1">
      <c r="A31" s="589"/>
      <c r="B31" s="590"/>
      <c r="C31" s="594"/>
      <c r="D31" s="595"/>
      <c r="E31" s="595"/>
      <c r="F31" s="595"/>
      <c r="G31" s="595"/>
      <c r="H31" s="595"/>
      <c r="I31" s="595"/>
      <c r="J31" s="595"/>
      <c r="K31" s="595"/>
      <c r="L31" s="595"/>
      <c r="M31" s="595"/>
      <c r="N31" s="596"/>
      <c r="O31" s="591"/>
      <c r="P31" s="592"/>
      <c r="Q31" s="593"/>
      <c r="R31" s="591"/>
      <c r="S31" s="592"/>
      <c r="T31" s="593"/>
    </row>
    <row r="32" spans="1:20" ht="24" customHeight="1">
      <c r="A32" s="589"/>
      <c r="B32" s="590"/>
      <c r="C32" s="594"/>
      <c r="D32" s="595"/>
      <c r="E32" s="595"/>
      <c r="F32" s="595"/>
      <c r="G32" s="595"/>
      <c r="H32" s="595"/>
      <c r="I32" s="595"/>
      <c r="J32" s="595"/>
      <c r="K32" s="595"/>
      <c r="L32" s="595"/>
      <c r="M32" s="595"/>
      <c r="N32" s="596"/>
      <c r="O32" s="591"/>
      <c r="P32" s="592"/>
      <c r="Q32" s="593"/>
      <c r="R32" s="591"/>
      <c r="S32" s="592"/>
      <c r="T32" s="593"/>
    </row>
    <row r="33" spans="1:20" ht="24" customHeight="1" thickBot="1">
      <c r="A33" s="784"/>
      <c r="B33" s="783"/>
      <c r="C33" s="834"/>
      <c r="D33" s="835"/>
      <c r="E33" s="835"/>
      <c r="F33" s="835"/>
      <c r="G33" s="835"/>
      <c r="H33" s="835"/>
      <c r="I33" s="835"/>
      <c r="J33" s="835"/>
      <c r="K33" s="835"/>
      <c r="L33" s="835"/>
      <c r="M33" s="835"/>
      <c r="N33" s="836"/>
      <c r="O33" s="831"/>
      <c r="P33" s="832"/>
      <c r="Q33" s="833"/>
      <c r="R33" s="831"/>
      <c r="S33" s="832"/>
      <c r="T33" s="833"/>
    </row>
    <row r="34" spans="1:20" ht="24" customHeight="1" thickTop="1" thickBot="1">
      <c r="A34" s="798" t="s">
        <v>159</v>
      </c>
      <c r="B34" s="798"/>
      <c r="C34" s="799"/>
      <c r="D34" s="799"/>
      <c r="E34" s="799"/>
      <c r="F34" s="799"/>
      <c r="G34" s="799"/>
      <c r="H34" s="799"/>
      <c r="I34" s="799"/>
      <c r="J34" s="799"/>
      <c r="K34" s="799"/>
      <c r="L34" s="799"/>
      <c r="M34" s="799"/>
      <c r="N34" s="240"/>
      <c r="O34" s="837">
        <f>SUM(O13:O33)</f>
        <v>31500</v>
      </c>
      <c r="P34" s="837"/>
      <c r="Q34" s="837"/>
      <c r="R34" s="837"/>
      <c r="S34" s="837"/>
      <c r="T34" s="837"/>
    </row>
    <row r="35" spans="1:20" ht="24" customHeight="1" thickTop="1" thickBot="1">
      <c r="A35" s="799" t="s">
        <v>160</v>
      </c>
      <c r="B35" s="799"/>
      <c r="C35" s="799"/>
      <c r="D35" s="799"/>
      <c r="E35" s="799"/>
      <c r="F35" s="799"/>
      <c r="G35" s="799"/>
      <c r="H35" s="799"/>
      <c r="I35" s="799"/>
      <c r="J35" s="799"/>
      <c r="K35" s="799"/>
      <c r="L35" s="799"/>
      <c r="M35" s="799"/>
      <c r="N35" s="240"/>
      <c r="O35" s="838"/>
      <c r="P35" s="838"/>
      <c r="Q35" s="838"/>
      <c r="R35" s="837"/>
      <c r="S35" s="837"/>
      <c r="T35" s="837"/>
    </row>
    <row r="36" spans="1:20" ht="24" customHeight="1" thickTop="1" thickBot="1">
      <c r="A36" s="799" t="s">
        <v>161</v>
      </c>
      <c r="B36" s="799"/>
      <c r="C36" s="799"/>
      <c r="D36" s="799"/>
      <c r="E36" s="799"/>
      <c r="F36" s="799"/>
      <c r="G36" s="799"/>
      <c r="H36" s="799"/>
      <c r="I36" s="799"/>
      <c r="J36" s="799"/>
      <c r="K36" s="799"/>
      <c r="L36" s="799"/>
      <c r="M36" s="799"/>
      <c r="N36" s="241"/>
      <c r="O36" s="837"/>
      <c r="P36" s="837"/>
      <c r="Q36" s="837"/>
      <c r="R36" s="839"/>
      <c r="S36" s="839"/>
      <c r="T36" s="839"/>
    </row>
    <row r="37" spans="1:20" ht="21.6" thickTop="1"/>
  </sheetData>
  <mergeCells count="34">
    <mergeCell ref="A35:M35"/>
    <mergeCell ref="O35:Q35"/>
    <mergeCell ref="R35:T35"/>
    <mergeCell ref="A36:M36"/>
    <mergeCell ref="O36:Q36"/>
    <mergeCell ref="R36:T36"/>
    <mergeCell ref="A33:B33"/>
    <mergeCell ref="C33:N33"/>
    <mergeCell ref="O33:Q33"/>
    <mergeCell ref="R33:T33"/>
    <mergeCell ref="A34:M34"/>
    <mergeCell ref="O34:Q34"/>
    <mergeCell ref="R34:T34"/>
    <mergeCell ref="A13:B13"/>
    <mergeCell ref="C13:N13"/>
    <mergeCell ref="O13:Q13"/>
    <mergeCell ref="R13:T13"/>
    <mergeCell ref="A14:B14"/>
    <mergeCell ref="C14:N14"/>
    <mergeCell ref="O14:Q14"/>
    <mergeCell ref="R14:T14"/>
    <mergeCell ref="F7:T7"/>
    <mergeCell ref="A8:D8"/>
    <mergeCell ref="R11:T11"/>
    <mergeCell ref="A12:B12"/>
    <mergeCell ref="C12:N12"/>
    <mergeCell ref="O12:Q12"/>
    <mergeCell ref="R12:T12"/>
    <mergeCell ref="P6:S6"/>
    <mergeCell ref="A1:R1"/>
    <mergeCell ref="S1:T1"/>
    <mergeCell ref="A2:T2"/>
    <mergeCell ref="A3:T3"/>
    <mergeCell ref="A4:D4"/>
  </mergeCells>
  <pageMargins left="0.59055118110236227" right="7.874015748031496E-2" top="0.43307086614173229" bottom="0.35433070866141736" header="0.19685039370078741" footer="0.19685039370078741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42"/>
  <sheetViews>
    <sheetView view="pageBreakPreview" topLeftCell="F25" zoomScaleNormal="100" zoomScaleSheetLayoutView="100" zoomScalePageLayoutView="90" workbookViewId="0">
      <selection activeCell="M15" sqref="M15:O15"/>
    </sheetView>
  </sheetViews>
  <sheetFormatPr defaultColWidth="9.125" defaultRowHeight="24.9" customHeight="1"/>
  <cols>
    <col min="1" max="22" width="5.75" style="419" customWidth="1"/>
    <col min="23" max="23" width="24.375" style="434" customWidth="1"/>
    <col min="24" max="24" width="34" style="419" bestFit="1" customWidth="1"/>
    <col min="25" max="25" width="2.375" style="419" bestFit="1" customWidth="1"/>
    <col min="26" max="26" width="9.125" style="419" customWidth="1"/>
    <col min="27" max="27" width="23.375" style="419" customWidth="1"/>
    <col min="28" max="16384" width="9.125" style="419"/>
  </cols>
  <sheetData>
    <row r="1" spans="1:35" ht="22.5" customHeight="1">
      <c r="A1" s="698" t="s">
        <v>287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698"/>
      <c r="S1" s="698"/>
      <c r="T1" s="698"/>
      <c r="U1" s="698"/>
      <c r="V1" s="698"/>
      <c r="W1" s="419"/>
      <c r="X1" s="420"/>
      <c r="Y1" s="421"/>
      <c r="Z1" s="421"/>
      <c r="AA1" s="422"/>
    </row>
    <row r="2" spans="1:35" ht="22.5" customHeight="1">
      <c r="A2" s="694" t="s">
        <v>281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  <c r="O2" s="694"/>
      <c r="P2" s="694"/>
      <c r="Q2" s="694"/>
      <c r="R2" s="694"/>
      <c r="S2" s="694"/>
      <c r="T2" s="694"/>
      <c r="U2" s="694"/>
      <c r="V2" s="694"/>
      <c r="W2" s="237"/>
      <c r="X2" s="423"/>
      <c r="Y2" s="424"/>
      <c r="Z2" s="424"/>
      <c r="AA2" s="425"/>
      <c r="AB2" s="237"/>
      <c r="AC2" s="237"/>
      <c r="AD2" s="237"/>
      <c r="AE2" s="237"/>
      <c r="AF2" s="237"/>
      <c r="AG2" s="237"/>
      <c r="AH2" s="237"/>
      <c r="AI2" s="237"/>
    </row>
    <row r="3" spans="1:35" ht="22.5" customHeight="1">
      <c r="A3" s="644" t="str">
        <f>ปร.6!A2</f>
        <v xml:space="preserve">ชื่อโครงการ/งานก่อสร้าง    </v>
      </c>
      <c r="B3" s="644"/>
      <c r="C3" s="644"/>
      <c r="D3" s="644"/>
      <c r="E3" s="644" t="str">
        <f>ปร.6!E2</f>
        <v>ก่อสร้างอาคารสำนักงานและส่วนประกอบอื่นๆ</v>
      </c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644"/>
      <c r="T3" s="644"/>
      <c r="U3" s="644"/>
      <c r="V3" s="644"/>
      <c r="W3" s="237"/>
      <c r="X3" s="423"/>
      <c r="Y3" s="424"/>
      <c r="Z3" s="424"/>
      <c r="AA3" s="426"/>
      <c r="AB3" s="237"/>
      <c r="AC3" s="237"/>
      <c r="AD3" s="237"/>
      <c r="AE3" s="237"/>
      <c r="AF3" s="237"/>
      <c r="AG3" s="237"/>
      <c r="AH3" s="237"/>
      <c r="AI3" s="237"/>
    </row>
    <row r="4" spans="1:35" ht="22.5" customHeight="1">
      <c r="A4" s="644" t="str">
        <f>ปร.6!A3</f>
        <v xml:space="preserve">สถานที่ก่อสร้าง   </v>
      </c>
      <c r="B4" s="644"/>
      <c r="C4" s="644"/>
      <c r="D4" s="644"/>
      <c r="E4" s="644" t="str">
        <f>ปร.6!E3</f>
        <v>สาขาภูซาง จังหวัดพะเยา</v>
      </c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4"/>
      <c r="R4" s="644"/>
      <c r="S4" s="644"/>
      <c r="T4" s="644"/>
      <c r="U4" s="644"/>
      <c r="V4" s="644"/>
      <c r="W4" s="427"/>
      <c r="X4" s="423"/>
      <c r="Y4" s="424"/>
      <c r="Z4" s="424"/>
      <c r="AA4" s="426"/>
      <c r="AB4" s="237"/>
      <c r="AC4" s="237"/>
      <c r="AD4" s="237"/>
      <c r="AE4" s="237"/>
      <c r="AF4" s="237"/>
      <c r="AG4" s="237"/>
      <c r="AH4" s="237"/>
      <c r="AI4" s="237"/>
    </row>
    <row r="5" spans="1:35" ht="22.5" customHeight="1">
      <c r="A5" s="644" t="s">
        <v>58</v>
      </c>
      <c r="B5" s="644"/>
      <c r="C5" s="644"/>
      <c r="D5" s="644"/>
      <c r="E5" s="644" t="str">
        <f>ปร.6!E4</f>
        <v>P2/2567</v>
      </c>
      <c r="F5" s="644"/>
      <c r="G5" s="644"/>
      <c r="H5" s="644"/>
      <c r="I5" s="644"/>
      <c r="J5" s="644"/>
      <c r="K5" s="644"/>
      <c r="L5" s="644"/>
      <c r="M5" s="644"/>
      <c r="N5" s="644"/>
      <c r="O5" s="644"/>
      <c r="P5" s="644"/>
      <c r="Q5" s="644"/>
      <c r="R5" s="644"/>
      <c r="S5" s="644"/>
      <c r="T5" s="644"/>
      <c r="U5" s="644"/>
      <c r="V5" s="644"/>
      <c r="W5" s="237"/>
      <c r="X5" s="423"/>
      <c r="Y5" s="424"/>
      <c r="Z5" s="424"/>
      <c r="AA5" s="428"/>
      <c r="AB5" s="237"/>
      <c r="AC5" s="237"/>
      <c r="AD5" s="237"/>
      <c r="AE5" s="237"/>
      <c r="AF5" s="237"/>
      <c r="AG5" s="237"/>
      <c r="AH5" s="237"/>
      <c r="AI5" s="237"/>
    </row>
    <row r="6" spans="1:35" ht="22.5" customHeight="1">
      <c r="A6" s="644" t="s">
        <v>669</v>
      </c>
      <c r="B6" s="644"/>
      <c r="C6" s="644"/>
      <c r="D6" s="644"/>
      <c r="E6" s="644"/>
      <c r="F6" s="644"/>
      <c r="G6" s="644" t="s">
        <v>450</v>
      </c>
      <c r="H6" s="644"/>
      <c r="I6" s="644"/>
      <c r="J6" s="644"/>
      <c r="K6" s="644"/>
      <c r="L6" s="644"/>
      <c r="M6" s="644"/>
      <c r="N6" s="644"/>
      <c r="O6" s="644"/>
      <c r="P6" s="644"/>
      <c r="Q6" s="644"/>
      <c r="R6" s="644"/>
      <c r="S6" s="644"/>
      <c r="T6" s="644"/>
      <c r="U6" s="644"/>
      <c r="V6" s="644"/>
      <c r="W6" s="237"/>
      <c r="X6" s="423"/>
      <c r="Y6" s="424"/>
      <c r="Z6" s="424"/>
      <c r="AA6" s="428"/>
      <c r="AB6" s="237"/>
      <c r="AC6" s="237"/>
      <c r="AD6" s="237"/>
      <c r="AE6" s="237"/>
      <c r="AF6" s="237"/>
      <c r="AG6" s="237"/>
      <c r="AH6" s="237"/>
      <c r="AI6" s="237"/>
    </row>
    <row r="7" spans="1:35" ht="22.5" customHeight="1">
      <c r="A7" s="644" t="s">
        <v>674</v>
      </c>
      <c r="B7" s="644"/>
      <c r="C7" s="644"/>
      <c r="D7" s="644"/>
      <c r="E7" s="644" t="s">
        <v>673</v>
      </c>
      <c r="F7" s="644"/>
      <c r="G7" s="644"/>
      <c r="H7" s="644"/>
      <c r="I7" s="644"/>
      <c r="J7" s="644"/>
      <c r="K7" s="644"/>
      <c r="L7" s="644"/>
      <c r="M7" s="644"/>
      <c r="N7" s="644"/>
      <c r="O7" s="644"/>
      <c r="P7" s="644"/>
      <c r="Q7" s="644"/>
      <c r="R7" s="644"/>
      <c r="S7" s="644"/>
      <c r="T7" s="644"/>
      <c r="U7" s="644"/>
      <c r="V7" s="644"/>
      <c r="W7" s="237"/>
      <c r="X7" s="423"/>
      <c r="Y7" s="424"/>
      <c r="Z7" s="424"/>
      <c r="AA7" s="426"/>
      <c r="AB7" s="237"/>
      <c r="AC7" s="237"/>
      <c r="AD7" s="237"/>
      <c r="AE7" s="237"/>
      <c r="AF7" s="237"/>
      <c r="AG7" s="237"/>
      <c r="AH7" s="237"/>
      <c r="AI7" s="237"/>
    </row>
    <row r="8" spans="1:35" ht="22.5" customHeight="1">
      <c r="A8" s="644" t="s">
        <v>997</v>
      </c>
      <c r="B8" s="644"/>
      <c r="C8" s="644"/>
      <c r="D8" s="644"/>
      <c r="E8" s="644" t="str">
        <f>ปร.6!E7</f>
        <v>...............  เดือน  ........................  พ.ศ.  .....................</v>
      </c>
      <c r="F8" s="644"/>
      <c r="G8" s="644"/>
      <c r="H8" s="644"/>
      <c r="I8" s="644"/>
      <c r="J8" s="644"/>
      <c r="K8" s="644"/>
      <c r="L8" s="644"/>
      <c r="M8" s="644"/>
      <c r="N8" s="644"/>
      <c r="O8" s="644"/>
      <c r="P8" s="644"/>
      <c r="Q8" s="644"/>
      <c r="R8" s="644"/>
      <c r="S8" s="644"/>
      <c r="T8" s="644"/>
      <c r="U8" s="644"/>
      <c r="V8" s="644"/>
      <c r="W8" s="429"/>
      <c r="X8" s="423"/>
      <c r="Y8" s="423"/>
      <c r="Z8" s="423"/>
      <c r="AA8" s="426"/>
      <c r="AB8" s="237"/>
      <c r="AC8" s="237"/>
      <c r="AD8" s="237"/>
      <c r="AE8" s="237"/>
      <c r="AF8" s="237"/>
      <c r="AG8" s="237"/>
      <c r="AH8" s="237"/>
      <c r="AI8" s="237"/>
    </row>
    <row r="9" spans="1:35" ht="22.5" customHeight="1" thickBot="1">
      <c r="A9" s="430"/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739" t="s">
        <v>123</v>
      </c>
      <c r="V9" s="739"/>
      <c r="W9" s="431"/>
      <c r="X9" s="424"/>
      <c r="Y9" s="423"/>
      <c r="Z9" s="423"/>
      <c r="AA9" s="428"/>
      <c r="AB9" s="70"/>
      <c r="AC9" s="70"/>
      <c r="AD9" s="70"/>
      <c r="AE9" s="70"/>
      <c r="AF9" s="70"/>
      <c r="AG9" s="70"/>
      <c r="AH9" s="237"/>
      <c r="AI9" s="237"/>
    </row>
    <row r="10" spans="1:35" ht="22.5" customHeight="1" thickTop="1" thickBot="1">
      <c r="A10" s="645" t="s">
        <v>49</v>
      </c>
      <c r="B10" s="647"/>
      <c r="C10" s="645" t="s">
        <v>0</v>
      </c>
      <c r="D10" s="646"/>
      <c r="E10" s="646"/>
      <c r="F10" s="646"/>
      <c r="G10" s="646"/>
      <c r="H10" s="646"/>
      <c r="I10" s="646"/>
      <c r="J10" s="646"/>
      <c r="K10" s="646"/>
      <c r="L10" s="647"/>
      <c r="M10" s="645" t="s">
        <v>51</v>
      </c>
      <c r="N10" s="646"/>
      <c r="O10" s="647"/>
      <c r="P10" s="645" t="s">
        <v>52</v>
      </c>
      <c r="Q10" s="647"/>
      <c r="R10" s="645" t="s">
        <v>59</v>
      </c>
      <c r="S10" s="646"/>
      <c r="T10" s="647"/>
      <c r="U10" s="645" t="s">
        <v>7</v>
      </c>
      <c r="V10" s="647"/>
      <c r="W10" s="450"/>
      <c r="X10" s="432"/>
    </row>
    <row r="11" spans="1:35" ht="22.5" customHeight="1" thickTop="1">
      <c r="A11" s="704"/>
      <c r="B11" s="705"/>
      <c r="C11" s="699" t="s">
        <v>324</v>
      </c>
      <c r="D11" s="700"/>
      <c r="E11" s="700"/>
      <c r="F11" s="700"/>
      <c r="G11" s="700"/>
      <c r="H11" s="700"/>
      <c r="I11" s="700"/>
      <c r="J11" s="700"/>
      <c r="K11" s="700"/>
      <c r="L11" s="701"/>
      <c r="M11" s="704"/>
      <c r="N11" s="706"/>
      <c r="O11" s="705"/>
      <c r="P11" s="704"/>
      <c r="Q11" s="705"/>
      <c r="R11" s="704"/>
      <c r="S11" s="706"/>
      <c r="T11" s="705"/>
      <c r="U11" s="704"/>
      <c r="V11" s="705"/>
      <c r="W11" s="433"/>
      <c r="X11" s="433"/>
      <c r="Z11" s="434"/>
    </row>
    <row r="12" spans="1:35" ht="22.5" customHeight="1">
      <c r="A12" s="679">
        <v>1</v>
      </c>
      <c r="B12" s="680"/>
      <c r="C12" s="702" t="s">
        <v>65</v>
      </c>
      <c r="D12" s="703"/>
      <c r="E12" s="710" t="s">
        <v>705</v>
      </c>
      <c r="F12" s="711"/>
      <c r="G12" s="711"/>
      <c r="H12" s="711"/>
      <c r="I12" s="711"/>
      <c r="J12" s="711"/>
      <c r="K12" s="711"/>
      <c r="L12" s="712"/>
      <c r="M12" s="713">
        <f>'รวม '!I18</f>
        <v>5563673.1544857994</v>
      </c>
      <c r="N12" s="714"/>
      <c r="O12" s="715"/>
      <c r="P12" s="707">
        <v>1.2891999999999999</v>
      </c>
      <c r="Q12" s="680"/>
      <c r="R12" s="716">
        <f>ROUNDDOWN((M12*P12), 2)</f>
        <v>7172687.4299999997</v>
      </c>
      <c r="S12" s="717"/>
      <c r="T12" s="718"/>
      <c r="U12" s="719"/>
      <c r="V12" s="720"/>
      <c r="X12" s="435"/>
      <c r="Z12" s="436"/>
    </row>
    <row r="13" spans="1:35" ht="22.5" customHeight="1">
      <c r="A13" s="679"/>
      <c r="B13" s="680"/>
      <c r="C13" s="679"/>
      <c r="D13" s="709"/>
      <c r="E13" s="740" t="s">
        <v>706</v>
      </c>
      <c r="F13" s="740"/>
      <c r="G13" s="740"/>
      <c r="H13" s="740"/>
      <c r="I13" s="740"/>
      <c r="J13" s="740"/>
      <c r="K13" s="740"/>
      <c r="L13" s="741"/>
      <c r="M13" s="713"/>
      <c r="N13" s="714"/>
      <c r="O13" s="715"/>
      <c r="P13" s="707"/>
      <c r="Q13" s="742"/>
      <c r="R13" s="716"/>
      <c r="S13" s="717"/>
      <c r="T13" s="718"/>
      <c r="U13" s="719"/>
      <c r="V13" s="720"/>
      <c r="X13" s="435"/>
      <c r="Z13" s="436"/>
    </row>
    <row r="14" spans="1:35" ht="22.5" customHeight="1">
      <c r="A14" s="679"/>
      <c r="B14" s="680"/>
      <c r="C14" s="679"/>
      <c r="D14" s="709"/>
      <c r="E14" s="710" t="s">
        <v>760</v>
      </c>
      <c r="F14" s="711"/>
      <c r="G14" s="711"/>
      <c r="H14" s="711"/>
      <c r="I14" s="711"/>
      <c r="J14" s="711"/>
      <c r="K14" s="711"/>
      <c r="L14" s="712"/>
      <c r="M14" s="713">
        <f>'รวม '!I24</f>
        <v>492279.07999999996</v>
      </c>
      <c r="N14" s="714"/>
      <c r="O14" s="715"/>
      <c r="P14" s="707">
        <v>1.2891999999999999</v>
      </c>
      <c r="Q14" s="680"/>
      <c r="R14" s="716">
        <f>ROUNDDOWN((M14*P14), 2)</f>
        <v>634646.18000000005</v>
      </c>
      <c r="S14" s="717"/>
      <c r="T14" s="718"/>
      <c r="U14" s="719"/>
      <c r="V14" s="720"/>
      <c r="W14" s="437"/>
      <c r="X14" s="438"/>
      <c r="Z14" s="436"/>
    </row>
    <row r="15" spans="1:35" ht="22.5" customHeight="1">
      <c r="A15" s="679"/>
      <c r="B15" s="680"/>
      <c r="C15" s="679"/>
      <c r="D15" s="709"/>
      <c r="E15" s="710" t="s">
        <v>761</v>
      </c>
      <c r="F15" s="711"/>
      <c r="G15" s="711"/>
      <c r="H15" s="711"/>
      <c r="I15" s="711"/>
      <c r="J15" s="711"/>
      <c r="K15" s="711"/>
      <c r="L15" s="712"/>
      <c r="M15" s="713">
        <f>'รวม '!I31</f>
        <v>441134.9965229184</v>
      </c>
      <c r="N15" s="714"/>
      <c r="O15" s="715"/>
      <c r="P15" s="707">
        <v>1.2891999999999999</v>
      </c>
      <c r="Q15" s="680"/>
      <c r="R15" s="716">
        <f>ROUNDDOWN((M15*P15), 2)</f>
        <v>568711.23</v>
      </c>
      <c r="S15" s="717"/>
      <c r="T15" s="718"/>
      <c r="U15" s="719"/>
      <c r="V15" s="720"/>
      <c r="W15" s="437"/>
      <c r="X15" s="438"/>
      <c r="Z15" s="436"/>
    </row>
    <row r="16" spans="1:35" ht="22.5" customHeight="1">
      <c r="A16" s="679"/>
      <c r="B16" s="680"/>
      <c r="C16" s="679"/>
      <c r="D16" s="709"/>
      <c r="E16" s="710" t="s">
        <v>762</v>
      </c>
      <c r="F16" s="711"/>
      <c r="G16" s="711"/>
      <c r="H16" s="711"/>
      <c r="I16" s="711"/>
      <c r="J16" s="711"/>
      <c r="K16" s="711"/>
      <c r="L16" s="712"/>
      <c r="M16" s="713">
        <f>'รวม '!I36</f>
        <v>144503.56359999999</v>
      </c>
      <c r="N16" s="714"/>
      <c r="O16" s="715"/>
      <c r="P16" s="707">
        <v>1.2891999999999999</v>
      </c>
      <c r="Q16" s="680"/>
      <c r="R16" s="716">
        <f>ROUNDDOWN((M16*P16), 2)</f>
        <v>186293.99</v>
      </c>
      <c r="S16" s="717"/>
      <c r="T16" s="718"/>
      <c r="U16" s="719"/>
      <c r="V16" s="720"/>
      <c r="W16" s="437"/>
      <c r="X16" s="438"/>
      <c r="Z16" s="436"/>
    </row>
    <row r="17" spans="1:28" ht="22.5" customHeight="1">
      <c r="A17" s="679"/>
      <c r="B17" s="680"/>
      <c r="C17" s="679"/>
      <c r="D17" s="709"/>
      <c r="E17" s="710" t="s">
        <v>672</v>
      </c>
      <c r="F17" s="711"/>
      <c r="G17" s="711"/>
      <c r="H17" s="711"/>
      <c r="I17" s="711"/>
      <c r="J17" s="711"/>
      <c r="K17" s="711"/>
      <c r="L17" s="712"/>
      <c r="M17" s="713">
        <f>'รวม '!I41</f>
        <v>97656.771800000002</v>
      </c>
      <c r="N17" s="714"/>
      <c r="O17" s="715"/>
      <c r="P17" s="707">
        <v>1.2891999999999999</v>
      </c>
      <c r="Q17" s="680"/>
      <c r="R17" s="716">
        <f>ROUNDDOWN((M17*P17), 2)</f>
        <v>125899.11</v>
      </c>
      <c r="S17" s="717"/>
      <c r="T17" s="718"/>
      <c r="U17" s="719"/>
      <c r="V17" s="720"/>
      <c r="W17" s="437"/>
      <c r="X17" s="438"/>
      <c r="Z17" s="436"/>
    </row>
    <row r="18" spans="1:28" ht="22.5" customHeight="1">
      <c r="A18" s="679">
        <v>2</v>
      </c>
      <c r="B18" s="680"/>
      <c r="C18" s="165" t="s">
        <v>312</v>
      </c>
      <c r="D18" s="417"/>
      <c r="E18" s="710" t="s">
        <v>980</v>
      </c>
      <c r="F18" s="711"/>
      <c r="G18" s="711"/>
      <c r="H18" s="711"/>
      <c r="I18" s="711"/>
      <c r="J18" s="711"/>
      <c r="K18" s="711"/>
      <c r="L18" s="712"/>
      <c r="M18" s="713">
        <f>'รวม '!I47</f>
        <v>193005</v>
      </c>
      <c r="N18" s="714"/>
      <c r="O18" s="715"/>
      <c r="P18" s="707">
        <v>1.2891999999999999</v>
      </c>
      <c r="Q18" s="680"/>
      <c r="R18" s="716">
        <f>ROUNDDOWN((M18*P18), 2)</f>
        <v>248822.04</v>
      </c>
      <c r="S18" s="717"/>
      <c r="T18" s="718"/>
      <c r="U18" s="719"/>
      <c r="V18" s="720"/>
      <c r="W18" s="437"/>
      <c r="X18" s="435"/>
      <c r="Z18" s="436"/>
    </row>
    <row r="19" spans="1:28" ht="22.5" customHeight="1">
      <c r="A19" s="679"/>
      <c r="B19" s="680"/>
      <c r="C19" s="679"/>
      <c r="D19" s="709"/>
      <c r="E19" s="740" t="s">
        <v>706</v>
      </c>
      <c r="F19" s="740"/>
      <c r="G19" s="740"/>
      <c r="H19" s="740"/>
      <c r="I19" s="740"/>
      <c r="J19" s="740"/>
      <c r="K19" s="740"/>
      <c r="L19" s="741"/>
      <c r="M19" s="713"/>
      <c r="N19" s="714"/>
      <c r="O19" s="715"/>
      <c r="P19" s="707"/>
      <c r="Q19" s="742"/>
      <c r="R19" s="716"/>
      <c r="S19" s="717"/>
      <c r="T19" s="718"/>
      <c r="U19" s="719"/>
      <c r="V19" s="720"/>
      <c r="W19" s="437"/>
      <c r="X19" s="435"/>
      <c r="Z19" s="436"/>
    </row>
    <row r="20" spans="1:28" ht="22.5" customHeight="1">
      <c r="A20" s="679">
        <v>3</v>
      </c>
      <c r="B20" s="680"/>
      <c r="C20" s="166" t="s">
        <v>313</v>
      </c>
      <c r="D20" s="418"/>
      <c r="E20" s="721" t="s">
        <v>677</v>
      </c>
      <c r="F20" s="722"/>
      <c r="G20" s="722"/>
      <c r="H20" s="722"/>
      <c r="I20" s="722"/>
      <c r="J20" s="722"/>
      <c r="K20" s="722"/>
      <c r="L20" s="723"/>
      <c r="M20" s="713">
        <f>'รวม '!I52</f>
        <v>4028701.7645333335</v>
      </c>
      <c r="N20" s="714"/>
      <c r="O20" s="715"/>
      <c r="P20" s="707">
        <v>1.2891999999999999</v>
      </c>
      <c r="Q20" s="680"/>
      <c r="R20" s="716">
        <f>ROUNDDOWN((M20*P20), 2)</f>
        <v>5193802.3099999996</v>
      </c>
      <c r="S20" s="717"/>
      <c r="T20" s="718"/>
      <c r="U20" s="719"/>
      <c r="V20" s="720"/>
      <c r="W20" s="437"/>
      <c r="X20" s="438"/>
      <c r="Z20" s="436"/>
    </row>
    <row r="21" spans="1:28" ht="22.5" customHeight="1">
      <c r="A21" s="679"/>
      <c r="B21" s="680"/>
      <c r="C21" s="679"/>
      <c r="D21" s="709"/>
      <c r="E21" s="710"/>
      <c r="F21" s="711"/>
      <c r="G21" s="711"/>
      <c r="H21" s="711"/>
      <c r="I21" s="711"/>
      <c r="J21" s="711"/>
      <c r="K21" s="711"/>
      <c r="L21" s="712"/>
      <c r="M21" s="713"/>
      <c r="N21" s="714"/>
      <c r="O21" s="715"/>
      <c r="P21" s="707"/>
      <c r="Q21" s="680"/>
      <c r="R21" s="716"/>
      <c r="S21" s="717"/>
      <c r="T21" s="718"/>
      <c r="U21" s="719"/>
      <c r="V21" s="720"/>
      <c r="W21" s="437"/>
      <c r="X21" s="438"/>
      <c r="Z21" s="436"/>
    </row>
    <row r="22" spans="1:28" ht="22.5" customHeight="1">
      <c r="A22" s="679"/>
      <c r="B22" s="680"/>
      <c r="C22" s="724" t="s">
        <v>53</v>
      </c>
      <c r="D22" s="725"/>
      <c r="E22" s="725"/>
      <c r="F22" s="725"/>
      <c r="G22" s="725"/>
      <c r="H22" s="725"/>
      <c r="I22" s="725"/>
      <c r="J22" s="725"/>
      <c r="K22" s="725"/>
      <c r="L22" s="726"/>
      <c r="M22" s="713"/>
      <c r="N22" s="714"/>
      <c r="O22" s="715"/>
      <c r="P22" s="707"/>
      <c r="Q22" s="680"/>
      <c r="R22" s="716"/>
      <c r="S22" s="717"/>
      <c r="T22" s="718"/>
      <c r="U22" s="719"/>
      <c r="V22" s="720"/>
      <c r="W22" s="439"/>
    </row>
    <row r="23" spans="1:28" ht="22.5" customHeight="1">
      <c r="A23" s="679"/>
      <c r="B23" s="680"/>
      <c r="C23" s="727" t="s">
        <v>54</v>
      </c>
      <c r="D23" s="728"/>
      <c r="E23" s="728"/>
      <c r="F23" s="728"/>
      <c r="G23" s="728"/>
      <c r="H23" s="728"/>
      <c r="I23" s="728"/>
      <c r="J23" s="728"/>
      <c r="K23" s="728"/>
      <c r="L23" s="729"/>
      <c r="M23" s="713"/>
      <c r="N23" s="714"/>
      <c r="O23" s="715"/>
      <c r="P23" s="707"/>
      <c r="Q23" s="680"/>
      <c r="R23" s="716"/>
      <c r="S23" s="717"/>
      <c r="T23" s="718"/>
      <c r="U23" s="719"/>
      <c r="V23" s="720"/>
      <c r="W23" s="439"/>
    </row>
    <row r="24" spans="1:28" ht="22.5" customHeight="1">
      <c r="A24" s="679"/>
      <c r="B24" s="680"/>
      <c r="C24" s="727" t="s">
        <v>55</v>
      </c>
      <c r="D24" s="728"/>
      <c r="E24" s="728"/>
      <c r="F24" s="728"/>
      <c r="G24" s="728"/>
      <c r="H24" s="728"/>
      <c r="I24" s="728"/>
      <c r="J24" s="728"/>
      <c r="K24" s="728"/>
      <c r="L24" s="729"/>
      <c r="M24" s="713"/>
      <c r="N24" s="714"/>
      <c r="O24" s="715"/>
      <c r="P24" s="707"/>
      <c r="Q24" s="680"/>
      <c r="R24" s="716"/>
      <c r="S24" s="717"/>
      <c r="T24" s="718"/>
      <c r="U24" s="719"/>
      <c r="V24" s="720"/>
      <c r="W24" s="440"/>
      <c r="X24" s="441"/>
    </row>
    <row r="25" spans="1:28" ht="22.5" customHeight="1">
      <c r="A25" s="679"/>
      <c r="B25" s="680"/>
      <c r="C25" s="727" t="s">
        <v>451</v>
      </c>
      <c r="D25" s="728"/>
      <c r="E25" s="728"/>
      <c r="F25" s="728"/>
      <c r="G25" s="728"/>
      <c r="H25" s="728"/>
      <c r="I25" s="728"/>
      <c r="J25" s="728"/>
      <c r="K25" s="728"/>
      <c r="L25" s="729"/>
      <c r="M25" s="713"/>
      <c r="N25" s="714"/>
      <c r="O25" s="715"/>
      <c r="P25" s="707"/>
      <c r="Q25" s="680"/>
      <c r="R25" s="716"/>
      <c r="S25" s="717"/>
      <c r="T25" s="718"/>
      <c r="U25" s="719"/>
      <c r="V25" s="720"/>
      <c r="W25" s="86"/>
      <c r="X25" s="87"/>
      <c r="Y25" s="1"/>
      <c r="Z25" s="1"/>
      <c r="AA25" s="1"/>
      <c r="AB25" s="1"/>
    </row>
    <row r="26" spans="1:28" ht="22.5" customHeight="1" thickBot="1">
      <c r="A26" s="681"/>
      <c r="B26" s="682"/>
      <c r="C26" s="730" t="s">
        <v>56</v>
      </c>
      <c r="D26" s="731"/>
      <c r="E26" s="731"/>
      <c r="F26" s="731"/>
      <c r="G26" s="731"/>
      <c r="H26" s="731"/>
      <c r="I26" s="731"/>
      <c r="J26" s="731"/>
      <c r="K26" s="731"/>
      <c r="L26" s="732"/>
      <c r="M26" s="681"/>
      <c r="N26" s="739"/>
      <c r="O26" s="682"/>
      <c r="P26" s="681"/>
      <c r="Q26" s="682"/>
      <c r="R26" s="733"/>
      <c r="S26" s="734"/>
      <c r="T26" s="735"/>
      <c r="U26" s="681"/>
      <c r="V26" s="682"/>
      <c r="W26" s="442"/>
      <c r="X26" s="443"/>
    </row>
    <row r="27" spans="1:28" ht="22.5" customHeight="1" thickTop="1" thickBot="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667" t="s">
        <v>325</v>
      </c>
      <c r="N27" s="667"/>
      <c r="O27" s="667"/>
      <c r="P27" s="667"/>
      <c r="Q27" s="668"/>
      <c r="R27" s="736">
        <f>SUM(R12:T26)</f>
        <v>14130862.289999999</v>
      </c>
      <c r="S27" s="737"/>
      <c r="T27" s="738"/>
      <c r="U27" s="451"/>
      <c r="V27" s="452"/>
      <c r="W27" s="444"/>
      <c r="X27" s="445"/>
    </row>
    <row r="28" spans="1:28" ht="22.5" customHeight="1" thickTop="1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245"/>
      <c r="T28" s="245"/>
      <c r="U28" s="446"/>
      <c r="V28" s="70"/>
      <c r="W28" s="444"/>
      <c r="X28" s="445"/>
    </row>
    <row r="29" spans="1:28" ht="22.5" customHeight="1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245"/>
      <c r="T29" s="245"/>
      <c r="U29" s="446"/>
      <c r="V29" s="70"/>
      <c r="W29" s="444"/>
      <c r="X29" s="445"/>
    </row>
    <row r="30" spans="1:28" ht="22.5" customHeight="1">
      <c r="A30" s="237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708"/>
      <c r="R30" s="708"/>
      <c r="S30" s="708"/>
      <c r="T30" s="708"/>
      <c r="U30" s="708"/>
      <c r="V30" s="708"/>
      <c r="X30" s="420"/>
      <c r="Y30" s="421"/>
      <c r="Z30" s="421"/>
      <c r="AA30" s="447"/>
    </row>
    <row r="31" spans="1:28" ht="24" customHeight="1">
      <c r="A31" s="674"/>
      <c r="B31" s="674"/>
      <c r="C31" s="674"/>
      <c r="D31" s="674"/>
      <c r="E31" s="674"/>
      <c r="F31" s="674"/>
      <c r="G31" s="674"/>
      <c r="H31" s="674"/>
      <c r="I31" s="674"/>
      <c r="J31" s="674"/>
      <c r="K31" s="674"/>
      <c r="L31" s="674"/>
      <c r="M31" s="674"/>
      <c r="N31" s="674"/>
      <c r="O31" s="674"/>
      <c r="P31" s="674"/>
      <c r="Q31" s="674"/>
      <c r="R31" s="674"/>
      <c r="S31" s="674"/>
      <c r="T31" s="674"/>
      <c r="U31" s="674"/>
      <c r="V31" s="674"/>
      <c r="W31" s="448"/>
    </row>
    <row r="32" spans="1:28" ht="24" customHeight="1">
      <c r="A32" s="674"/>
      <c r="B32" s="674"/>
      <c r="C32" s="674"/>
      <c r="D32" s="674"/>
      <c r="E32" s="674"/>
      <c r="F32" s="674"/>
      <c r="G32" s="674"/>
      <c r="H32" s="674"/>
      <c r="I32" s="674"/>
      <c r="J32" s="674"/>
      <c r="K32" s="674"/>
      <c r="L32" s="674"/>
      <c r="M32" s="674"/>
      <c r="N32" s="674"/>
      <c r="O32" s="674"/>
      <c r="P32" s="674"/>
      <c r="Q32" s="674"/>
      <c r="R32" s="674"/>
      <c r="S32" s="674"/>
      <c r="T32" s="674"/>
      <c r="U32" s="674"/>
      <c r="V32" s="674"/>
      <c r="W32" s="448"/>
    </row>
    <row r="33" spans="1:23" ht="24" customHeight="1">
      <c r="A33" s="674"/>
      <c r="B33" s="674"/>
      <c r="C33" s="674"/>
      <c r="D33" s="674"/>
      <c r="E33" s="674"/>
      <c r="F33" s="674"/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4"/>
      <c r="R33" s="674"/>
      <c r="S33" s="674"/>
      <c r="T33" s="674"/>
      <c r="U33" s="674"/>
      <c r="V33" s="674"/>
      <c r="W33" s="448"/>
    </row>
    <row r="34" spans="1:23" ht="24" customHeight="1">
      <c r="A34" s="674"/>
      <c r="B34" s="674"/>
      <c r="C34" s="674"/>
      <c r="D34" s="674"/>
      <c r="E34" s="674"/>
      <c r="F34" s="674"/>
      <c r="G34" s="674"/>
      <c r="H34" s="674"/>
      <c r="I34" s="674"/>
      <c r="J34" s="674"/>
      <c r="K34" s="674"/>
      <c r="L34" s="674"/>
      <c r="M34" s="674"/>
      <c r="N34" s="674"/>
      <c r="O34" s="674"/>
      <c r="P34" s="674"/>
      <c r="Q34" s="674"/>
      <c r="R34" s="674"/>
      <c r="S34" s="674"/>
      <c r="T34" s="674"/>
      <c r="U34" s="674"/>
      <c r="V34" s="674"/>
      <c r="W34" s="448"/>
    </row>
    <row r="35" spans="1:23" ht="24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448"/>
    </row>
    <row r="36" spans="1:23" ht="24" customHeight="1">
      <c r="A36" s="674"/>
      <c r="B36" s="674"/>
      <c r="C36" s="674"/>
      <c r="D36" s="674"/>
      <c r="E36" s="674"/>
      <c r="F36" s="674"/>
      <c r="G36" s="674"/>
      <c r="H36" s="674"/>
      <c r="I36" s="674"/>
      <c r="J36" s="674"/>
      <c r="K36" s="674"/>
      <c r="L36" s="674"/>
      <c r="M36" s="674"/>
      <c r="N36" s="674"/>
      <c r="O36" s="674"/>
      <c r="P36" s="674"/>
      <c r="Q36" s="674"/>
      <c r="R36" s="674"/>
      <c r="S36" s="674"/>
      <c r="T36" s="674"/>
      <c r="U36" s="674"/>
      <c r="V36" s="674"/>
      <c r="W36" s="448"/>
    </row>
    <row r="37" spans="1:23" ht="24" customHeight="1">
      <c r="A37" s="674"/>
      <c r="B37" s="674"/>
      <c r="C37" s="674"/>
      <c r="D37" s="674"/>
      <c r="E37" s="674"/>
      <c r="F37" s="674"/>
      <c r="G37" s="674"/>
      <c r="H37" s="674"/>
      <c r="I37" s="674"/>
      <c r="J37" s="674"/>
      <c r="K37" s="674"/>
      <c r="L37" s="674"/>
      <c r="M37" s="674"/>
      <c r="N37" s="674"/>
      <c r="O37" s="674"/>
      <c r="P37" s="674"/>
      <c r="Q37" s="674"/>
      <c r="R37" s="674"/>
      <c r="S37" s="674"/>
      <c r="T37" s="674"/>
      <c r="U37" s="674"/>
      <c r="V37" s="674"/>
      <c r="W37" s="448"/>
    </row>
    <row r="38" spans="1:23" ht="24" customHeight="1">
      <c r="A38" s="674"/>
      <c r="B38" s="674"/>
      <c r="C38" s="674"/>
      <c r="D38" s="674"/>
      <c r="E38" s="674"/>
      <c r="F38" s="674"/>
      <c r="G38" s="674"/>
      <c r="H38" s="674"/>
      <c r="I38" s="674"/>
      <c r="J38" s="674"/>
      <c r="K38" s="674"/>
      <c r="L38" s="674"/>
      <c r="M38" s="674"/>
      <c r="N38" s="674"/>
      <c r="O38" s="674"/>
      <c r="P38" s="674"/>
      <c r="Q38" s="674"/>
      <c r="R38" s="674"/>
      <c r="S38" s="674"/>
      <c r="T38" s="674"/>
      <c r="U38" s="674"/>
      <c r="V38" s="674"/>
      <c r="W38" s="448"/>
    </row>
    <row r="39" spans="1:23" ht="24" customHeight="1">
      <c r="A39" s="674"/>
      <c r="B39" s="674"/>
      <c r="C39" s="674"/>
      <c r="D39" s="674"/>
      <c r="E39" s="674"/>
      <c r="F39" s="674"/>
      <c r="G39" s="674"/>
      <c r="H39" s="674"/>
      <c r="I39" s="674"/>
      <c r="J39" s="674"/>
      <c r="K39" s="674"/>
      <c r="L39" s="674"/>
      <c r="M39" s="674"/>
      <c r="N39" s="674"/>
      <c r="O39" s="674"/>
      <c r="P39" s="674"/>
      <c r="Q39" s="674"/>
      <c r="R39" s="674"/>
      <c r="S39" s="674"/>
      <c r="T39" s="674"/>
      <c r="U39" s="674"/>
      <c r="V39" s="674"/>
      <c r="W39" s="448"/>
    </row>
    <row r="40" spans="1:23" ht="22.5" customHeight="1">
      <c r="Q40" s="250"/>
      <c r="R40" s="250"/>
      <c r="S40" s="250"/>
      <c r="T40" s="250"/>
      <c r="U40" s="250"/>
    </row>
    <row r="41" spans="1:23" ht="22.5" customHeight="1">
      <c r="Q41" s="237"/>
      <c r="R41" s="237"/>
      <c r="S41" s="237"/>
      <c r="T41" s="237"/>
      <c r="U41" s="237"/>
    </row>
    <row r="42" spans="1:23" ht="22.5" customHeight="1">
      <c r="Q42" s="427"/>
      <c r="R42" s="427"/>
      <c r="S42" s="427"/>
      <c r="T42" s="427"/>
      <c r="U42" s="427"/>
      <c r="V42" s="449"/>
    </row>
  </sheetData>
  <mergeCells count="141">
    <mergeCell ref="E13:L13"/>
    <mergeCell ref="E19:L19"/>
    <mergeCell ref="C13:D13"/>
    <mergeCell ref="C19:D19"/>
    <mergeCell ref="A13:B13"/>
    <mergeCell ref="A19:B19"/>
    <mergeCell ref="M19:O19"/>
    <mergeCell ref="P19:Q19"/>
    <mergeCell ref="R19:T19"/>
    <mergeCell ref="M13:O13"/>
    <mergeCell ref="P13:Q13"/>
    <mergeCell ref="R13:T13"/>
    <mergeCell ref="M18:O18"/>
    <mergeCell ref="A14:B14"/>
    <mergeCell ref="A15:B15"/>
    <mergeCell ref="A16:B16"/>
    <mergeCell ref="A17:B17"/>
    <mergeCell ref="A18:B18"/>
    <mergeCell ref="A7:D7"/>
    <mergeCell ref="A8:D8"/>
    <mergeCell ref="A2:D2"/>
    <mergeCell ref="A3:D3"/>
    <mergeCell ref="A4:D4"/>
    <mergeCell ref="A5:D5"/>
    <mergeCell ref="A6:F6"/>
    <mergeCell ref="U9:V9"/>
    <mergeCell ref="E2:V2"/>
    <mergeCell ref="E3:V3"/>
    <mergeCell ref="E4:V4"/>
    <mergeCell ref="E5:V5"/>
    <mergeCell ref="G6:V6"/>
    <mergeCell ref="E7:V7"/>
    <mergeCell ref="E8:V8"/>
    <mergeCell ref="U25:V25"/>
    <mergeCell ref="R26:T26"/>
    <mergeCell ref="U26:V26"/>
    <mergeCell ref="R27:T27"/>
    <mergeCell ref="M27:Q27"/>
    <mergeCell ref="U22:V22"/>
    <mergeCell ref="R23:T23"/>
    <mergeCell ref="U23:V23"/>
    <mergeCell ref="R24:T24"/>
    <mergeCell ref="U24:V24"/>
    <mergeCell ref="M22:O22"/>
    <mergeCell ref="M23:O23"/>
    <mergeCell ref="M24:O24"/>
    <mergeCell ref="M25:O25"/>
    <mergeCell ref="M26:O26"/>
    <mergeCell ref="P24:Q24"/>
    <mergeCell ref="P25:Q25"/>
    <mergeCell ref="P26:Q26"/>
    <mergeCell ref="R25:T25"/>
    <mergeCell ref="P23:Q23"/>
    <mergeCell ref="M20:O20"/>
    <mergeCell ref="E18:L18"/>
    <mergeCell ref="E20:L20"/>
    <mergeCell ref="C22:L22"/>
    <mergeCell ref="C23:L23"/>
    <mergeCell ref="C24:L24"/>
    <mergeCell ref="C25:L25"/>
    <mergeCell ref="C26:L26"/>
    <mergeCell ref="P22:Q22"/>
    <mergeCell ref="C21:D21"/>
    <mergeCell ref="M21:O21"/>
    <mergeCell ref="E21:L21"/>
    <mergeCell ref="R12:T12"/>
    <mergeCell ref="R14:T14"/>
    <mergeCell ref="R21:T21"/>
    <mergeCell ref="R18:T18"/>
    <mergeCell ref="R20:T20"/>
    <mergeCell ref="R22:T22"/>
    <mergeCell ref="U12:V12"/>
    <mergeCell ref="U14:V14"/>
    <mergeCell ref="U15:V15"/>
    <mergeCell ref="U16:V16"/>
    <mergeCell ref="U17:V17"/>
    <mergeCell ref="U18:V18"/>
    <mergeCell ref="U20:V20"/>
    <mergeCell ref="U21:V21"/>
    <mergeCell ref="U19:V19"/>
    <mergeCell ref="U13:V13"/>
    <mergeCell ref="Q30:V30"/>
    <mergeCell ref="C14:D14"/>
    <mergeCell ref="C15:D15"/>
    <mergeCell ref="C16:D16"/>
    <mergeCell ref="C17:D17"/>
    <mergeCell ref="E12:L12"/>
    <mergeCell ref="E14:L14"/>
    <mergeCell ref="E15:L15"/>
    <mergeCell ref="E16:L16"/>
    <mergeCell ref="E17:L17"/>
    <mergeCell ref="M12:O12"/>
    <mergeCell ref="M14:O14"/>
    <mergeCell ref="M15:O15"/>
    <mergeCell ref="M16:O16"/>
    <mergeCell ref="M17:O17"/>
    <mergeCell ref="P15:Q15"/>
    <mergeCell ref="P16:Q16"/>
    <mergeCell ref="P17:Q17"/>
    <mergeCell ref="P18:Q18"/>
    <mergeCell ref="P20:Q20"/>
    <mergeCell ref="P21:Q21"/>
    <mergeCell ref="R15:T15"/>
    <mergeCell ref="R16:T16"/>
    <mergeCell ref="R17:T17"/>
    <mergeCell ref="A36:K36"/>
    <mergeCell ref="A37:K37"/>
    <mergeCell ref="A38:K38"/>
    <mergeCell ref="A39:K39"/>
    <mergeCell ref="L36:V36"/>
    <mergeCell ref="L37:V37"/>
    <mergeCell ref="L38:V38"/>
    <mergeCell ref="L39:V39"/>
    <mergeCell ref="A31:V31"/>
    <mergeCell ref="A32:V32"/>
    <mergeCell ref="A33:V33"/>
    <mergeCell ref="A34:V34"/>
    <mergeCell ref="A1:V1"/>
    <mergeCell ref="A22:B22"/>
    <mergeCell ref="A23:B23"/>
    <mergeCell ref="A24:B24"/>
    <mergeCell ref="A25:B25"/>
    <mergeCell ref="A26:B26"/>
    <mergeCell ref="C10:L10"/>
    <mergeCell ref="C11:L11"/>
    <mergeCell ref="C12:D12"/>
    <mergeCell ref="A10:B10"/>
    <mergeCell ref="A11:B11"/>
    <mergeCell ref="A12:B12"/>
    <mergeCell ref="A20:B20"/>
    <mergeCell ref="A21:B21"/>
    <mergeCell ref="M10:O10"/>
    <mergeCell ref="P10:Q10"/>
    <mergeCell ref="R10:T10"/>
    <mergeCell ref="U10:V10"/>
    <mergeCell ref="M11:O11"/>
    <mergeCell ref="U11:V11"/>
    <mergeCell ref="P11:Q11"/>
    <mergeCell ref="P12:Q12"/>
    <mergeCell ref="P14:Q14"/>
    <mergeCell ref="R11:T11"/>
  </mergeCells>
  <pageMargins left="0.4" right="0.19684930008748908" top="0.43306977252843393" bottom="0.354329615048119" header="0.19684930008748908" footer="0.19684930008748908"/>
  <pageSetup paperSize="9" scale="86" orientation="portrait" r:id="rId1"/>
  <headerFooter alignWithMargins="0">
    <oddHeader xml:space="preserve">&amp;R&amp;"TH SarabunPSK,ตัวหนา"&amp;12แบบ ปร.5 (ก)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75"/>
  <sheetViews>
    <sheetView view="pageBreakPreview" zoomScaleNormal="75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6.75" style="18" customWidth="1"/>
    <col min="3" max="3" width="8.75" style="18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0.75" style="18" customWidth="1"/>
    <col min="11" max="11" width="13" style="18" customWidth="1"/>
    <col min="12" max="12" width="23.25" style="18" customWidth="1"/>
    <col min="13" max="13" width="9.125" style="30"/>
    <col min="14" max="14" width="10.125" style="18" bestFit="1" customWidth="1"/>
    <col min="15" max="16384" width="9.125" style="18"/>
  </cols>
  <sheetData>
    <row r="1" spans="1:20" ht="24" customHeight="1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  <c r="M1" s="38"/>
      <c r="N1" s="19"/>
      <c r="O1" s="19"/>
      <c r="P1" s="20"/>
      <c r="Q1" s="19"/>
      <c r="R1" s="19"/>
      <c r="S1" s="20"/>
      <c r="T1" s="19"/>
    </row>
    <row r="2" spans="1:20" s="31" customFormat="1" ht="21" customHeight="1">
      <c r="A2" s="130" t="s">
        <v>675</v>
      </c>
      <c r="B2" s="131"/>
      <c r="C2" s="131"/>
      <c r="D2" s="131"/>
      <c r="E2" s="131"/>
      <c r="F2" s="131"/>
      <c r="G2" s="131"/>
      <c r="H2" s="131"/>
      <c r="I2" s="131"/>
      <c r="J2" s="131"/>
      <c r="M2" s="89"/>
      <c r="N2" s="89"/>
      <c r="O2" s="89"/>
      <c r="P2" s="97"/>
      <c r="Q2" s="89"/>
      <c r="R2" s="89"/>
      <c r="S2" s="97"/>
      <c r="T2" s="89"/>
    </row>
    <row r="3" spans="1:20" s="31" customFormat="1" ht="21" customHeight="1">
      <c r="A3" s="141" t="s">
        <v>286</v>
      </c>
      <c r="B3" s="132"/>
      <c r="C3" s="132"/>
      <c r="D3" s="141"/>
      <c r="E3" s="132"/>
      <c r="F3" s="132"/>
      <c r="G3" s="132"/>
      <c r="H3" s="132"/>
      <c r="I3" s="132"/>
      <c r="J3" s="132"/>
      <c r="M3" s="89"/>
      <c r="N3" s="89"/>
      <c r="O3" s="89"/>
      <c r="P3" s="97"/>
      <c r="Q3" s="89"/>
      <c r="R3" s="89"/>
      <c r="S3" s="97"/>
      <c r="T3" s="89"/>
    </row>
    <row r="4" spans="1:20" s="31" customFormat="1" ht="21" customHeight="1">
      <c r="A4" s="126" t="s">
        <v>676</v>
      </c>
      <c r="B4" s="132"/>
      <c r="C4" s="132"/>
      <c r="D4" s="32"/>
      <c r="E4" s="144"/>
      <c r="F4" s="141" t="s">
        <v>282</v>
      </c>
      <c r="G4" s="749" t="str">
        <f>ปร.6!E4</f>
        <v>P2/2567</v>
      </c>
      <c r="H4" s="749"/>
      <c r="I4" s="749"/>
      <c r="J4" s="749"/>
      <c r="M4" s="89"/>
      <c r="N4" s="89"/>
      <c r="O4" s="89"/>
      <c r="P4" s="97"/>
      <c r="Q4" s="89"/>
      <c r="R4" s="89"/>
      <c r="S4" s="97"/>
      <c r="T4" s="89"/>
    </row>
    <row r="5" spans="1:20" s="31" customFormat="1" ht="21" customHeight="1">
      <c r="A5" s="141" t="s">
        <v>284</v>
      </c>
      <c r="B5" s="132"/>
      <c r="C5" s="132"/>
      <c r="D5" s="132"/>
      <c r="E5" s="132"/>
      <c r="F5" s="132"/>
      <c r="G5" s="132"/>
      <c r="H5" s="132"/>
      <c r="I5" s="132"/>
      <c r="J5" s="132"/>
      <c r="M5" s="89"/>
      <c r="N5" s="89"/>
      <c r="O5" s="89"/>
      <c r="P5" s="97"/>
      <c r="Q5" s="89"/>
      <c r="R5" s="89"/>
      <c r="S5" s="97"/>
      <c r="T5" s="89"/>
    </row>
    <row r="6" spans="1:20" s="31" customFormat="1" ht="21" customHeight="1">
      <c r="A6" s="141" t="s">
        <v>999</v>
      </c>
      <c r="B6" s="132"/>
      <c r="C6" s="132"/>
      <c r="D6" s="32"/>
      <c r="E6" s="144"/>
      <c r="F6" s="141" t="s">
        <v>283</v>
      </c>
      <c r="G6" s="749" t="str">
        <f>ปร.6!E7</f>
        <v>...............  เดือน  ........................  พ.ศ.  .....................</v>
      </c>
      <c r="H6" s="749"/>
      <c r="I6" s="749"/>
      <c r="J6" s="749"/>
      <c r="M6" s="89"/>
      <c r="N6" s="89"/>
      <c r="O6" s="89"/>
      <c r="P6" s="97"/>
      <c r="Q6" s="89"/>
      <c r="R6" s="89"/>
      <c r="S6" s="97"/>
      <c r="T6" s="89"/>
    </row>
    <row r="7" spans="1:20" ht="21" customHeight="1">
      <c r="A7" s="38"/>
      <c r="B7" s="10"/>
      <c r="C7" s="10"/>
      <c r="D7" s="10"/>
      <c r="E7" s="10"/>
      <c r="F7" s="10"/>
      <c r="G7" s="744" t="s">
        <v>123</v>
      </c>
      <c r="H7" s="744"/>
      <c r="I7" s="744"/>
      <c r="J7" s="744"/>
    </row>
    <row r="8" spans="1:20" ht="21" customHeight="1">
      <c r="A8" s="747" t="s">
        <v>49</v>
      </c>
      <c r="B8" s="747" t="s">
        <v>0</v>
      </c>
      <c r="C8" s="747" t="s">
        <v>1</v>
      </c>
      <c r="D8" s="747" t="s">
        <v>2</v>
      </c>
      <c r="E8" s="745" t="s">
        <v>3</v>
      </c>
      <c r="F8" s="746"/>
      <c r="G8" s="745" t="s">
        <v>4</v>
      </c>
      <c r="H8" s="746"/>
      <c r="I8" s="140" t="s">
        <v>5</v>
      </c>
      <c r="J8" s="747" t="s">
        <v>7</v>
      </c>
    </row>
    <row r="9" spans="1:20" ht="21" customHeight="1">
      <c r="A9" s="748"/>
      <c r="B9" s="748"/>
      <c r="C9" s="748"/>
      <c r="D9" s="748"/>
      <c r="E9" s="128" t="s">
        <v>278</v>
      </c>
      <c r="F9" s="129" t="s">
        <v>279</v>
      </c>
      <c r="G9" s="128" t="s">
        <v>278</v>
      </c>
      <c r="H9" s="129" t="s">
        <v>279</v>
      </c>
      <c r="I9" s="142" t="s">
        <v>154</v>
      </c>
      <c r="J9" s="748"/>
    </row>
    <row r="10" spans="1:20" ht="21" customHeight="1">
      <c r="A10" s="2"/>
      <c r="B10" s="39" t="s">
        <v>64</v>
      </c>
      <c r="C10" s="40"/>
      <c r="D10" s="2"/>
      <c r="E10" s="41"/>
      <c r="F10" s="2"/>
      <c r="G10" s="41"/>
      <c r="H10" s="2"/>
      <c r="I10" s="40"/>
      <c r="J10" s="2"/>
    </row>
    <row r="11" spans="1:20" ht="21" customHeight="1">
      <c r="A11" s="42"/>
      <c r="B11" s="43" t="s">
        <v>65</v>
      </c>
      <c r="C11" s="44"/>
      <c r="D11" s="45"/>
      <c r="E11" s="44"/>
      <c r="F11" s="45"/>
      <c r="G11" s="44"/>
      <c r="H11" s="45"/>
      <c r="I11" s="46"/>
      <c r="J11" s="45"/>
    </row>
    <row r="12" spans="1:20" s="31" customFormat="1" ht="21" customHeight="1">
      <c r="A12" s="42"/>
      <c r="B12" s="22" t="s">
        <v>703</v>
      </c>
      <c r="C12" s="47"/>
      <c r="D12" s="45"/>
      <c r="E12" s="47"/>
      <c r="F12" s="45"/>
      <c r="G12" s="47"/>
      <c r="H12" s="45"/>
      <c r="I12" s="46"/>
      <c r="J12" s="45"/>
      <c r="K12" s="90"/>
    </row>
    <row r="13" spans="1:20" ht="21" customHeight="1">
      <c r="A13" s="77">
        <v>1</v>
      </c>
      <c r="B13" s="71" t="s">
        <v>8</v>
      </c>
      <c r="C13" s="47"/>
      <c r="D13" s="45"/>
      <c r="E13" s="47"/>
      <c r="F13" s="45"/>
      <c r="G13" s="47"/>
      <c r="H13" s="45"/>
      <c r="I13" s="65">
        <f>'โครงสร้าง  '!I86</f>
        <v>1664293.5630000001</v>
      </c>
      <c r="J13" s="45"/>
      <c r="L13" s="145"/>
    </row>
    <row r="14" spans="1:20" ht="21" customHeight="1">
      <c r="A14" s="77">
        <v>2</v>
      </c>
      <c r="B14" s="23" t="s">
        <v>9</v>
      </c>
      <c r="C14" s="47"/>
      <c r="D14" s="42"/>
      <c r="E14" s="78"/>
      <c r="F14" s="48"/>
      <c r="G14" s="47"/>
      <c r="H14" s="45"/>
      <c r="I14" s="65">
        <f>สถาปัตยกรรม!I239</f>
        <v>2267807.6344857998</v>
      </c>
      <c r="J14" s="23"/>
      <c r="L14" s="145"/>
    </row>
    <row r="15" spans="1:20" ht="21" customHeight="1">
      <c r="A15" s="77">
        <v>3</v>
      </c>
      <c r="B15" s="23" t="s">
        <v>70</v>
      </c>
      <c r="C15" s="32"/>
      <c r="D15" s="27"/>
      <c r="E15" s="33"/>
      <c r="F15" s="34"/>
      <c r="G15" s="32"/>
      <c r="H15" s="23"/>
      <c r="I15" s="72">
        <f>สุขาภิบาล!I32</f>
        <v>27484.248999999996</v>
      </c>
      <c r="J15" s="45"/>
      <c r="L15" s="145"/>
    </row>
    <row r="16" spans="1:20" ht="21" customHeight="1">
      <c r="A16" s="77">
        <v>4</v>
      </c>
      <c r="B16" s="45" t="s">
        <v>10</v>
      </c>
      <c r="C16" s="32"/>
      <c r="D16" s="27"/>
      <c r="E16" s="33"/>
      <c r="F16" s="34"/>
      <c r="G16" s="32"/>
      <c r="H16" s="23"/>
      <c r="I16" s="72">
        <f>ไฟฟ้า!I219</f>
        <v>961467.34799999988</v>
      </c>
      <c r="J16" s="23"/>
      <c r="L16" s="145"/>
    </row>
    <row r="17" spans="1:12" ht="21" customHeight="1">
      <c r="A17" s="79">
        <v>5</v>
      </c>
      <c r="B17" s="23" t="s">
        <v>11</v>
      </c>
      <c r="C17" s="32"/>
      <c r="D17" s="27"/>
      <c r="E17" s="33"/>
      <c r="F17" s="34"/>
      <c r="G17" s="32"/>
      <c r="H17" s="23"/>
      <c r="I17" s="80">
        <f>ปรับอากาศ!I44</f>
        <v>642620.35999999987</v>
      </c>
      <c r="J17" s="23"/>
      <c r="L17" s="145"/>
    </row>
    <row r="18" spans="1:12" ht="21" customHeight="1" thickBot="1">
      <c r="A18" s="21"/>
      <c r="B18" s="43" t="s">
        <v>704</v>
      </c>
      <c r="C18" s="32"/>
      <c r="D18" s="27"/>
      <c r="E18" s="33"/>
      <c r="F18" s="34"/>
      <c r="G18" s="32"/>
      <c r="H18" s="23"/>
      <c r="I18" s="64">
        <f>SUM(I13:I17)</f>
        <v>5563673.1544857994</v>
      </c>
      <c r="J18" s="23"/>
      <c r="L18" s="145"/>
    </row>
    <row r="19" spans="1:12" ht="21" customHeight="1">
      <c r="A19" s="21"/>
      <c r="B19" s="43"/>
      <c r="C19" s="47"/>
      <c r="D19" s="42"/>
      <c r="E19" s="78"/>
      <c r="F19" s="48"/>
      <c r="G19" s="47"/>
      <c r="H19" s="45"/>
      <c r="I19" s="35"/>
      <c r="J19" s="45"/>
      <c r="L19" s="145"/>
    </row>
    <row r="20" spans="1:12" ht="21" customHeight="1">
      <c r="A20" s="21"/>
      <c r="B20" s="9" t="s">
        <v>758</v>
      </c>
      <c r="C20" s="47"/>
      <c r="D20" s="42"/>
      <c r="E20" s="78"/>
      <c r="F20" s="48"/>
      <c r="G20" s="47"/>
      <c r="H20" s="45"/>
      <c r="I20" s="83"/>
      <c r="J20" s="45"/>
      <c r="L20" s="145"/>
    </row>
    <row r="21" spans="1:12" ht="21" customHeight="1">
      <c r="A21" s="74">
        <v>1</v>
      </c>
      <c r="B21" s="71" t="s">
        <v>8</v>
      </c>
      <c r="C21" s="32"/>
      <c r="D21" s="27"/>
      <c r="E21" s="33"/>
      <c r="F21" s="34"/>
      <c r="G21" s="32"/>
      <c r="H21" s="23"/>
      <c r="I21" s="84">
        <f>อาคารเก็บเอกสาร!I60</f>
        <v>217846.05</v>
      </c>
      <c r="J21" s="23"/>
      <c r="L21" s="145"/>
    </row>
    <row r="22" spans="1:12" ht="21" customHeight="1">
      <c r="A22" s="74">
        <v>2</v>
      </c>
      <c r="B22" s="23" t="s">
        <v>9</v>
      </c>
      <c r="C22" s="32"/>
      <c r="D22" s="27"/>
      <c r="E22" s="33"/>
      <c r="F22" s="34"/>
      <c r="G22" s="32"/>
      <c r="H22" s="23"/>
      <c r="I22" s="84">
        <f>อาคารเก็บเอกสาร!I105</f>
        <v>252169.05000000002</v>
      </c>
      <c r="J22" s="23"/>
      <c r="L22" s="145"/>
    </row>
    <row r="23" spans="1:12" ht="21" customHeight="1">
      <c r="A23" s="74">
        <v>3</v>
      </c>
      <c r="B23" s="45" t="s">
        <v>72</v>
      </c>
      <c r="C23" s="32"/>
      <c r="D23" s="27"/>
      <c r="E23" s="33"/>
      <c r="F23" s="34"/>
      <c r="G23" s="32"/>
      <c r="H23" s="23"/>
      <c r="I23" s="84">
        <f>อาคารเก็บเอกสาร!I122</f>
        <v>22263.98</v>
      </c>
      <c r="J23" s="23"/>
      <c r="L23" s="145"/>
    </row>
    <row r="24" spans="1:12" ht="21" customHeight="1" thickBot="1">
      <c r="A24" s="21"/>
      <c r="B24" s="43" t="s">
        <v>759</v>
      </c>
      <c r="C24" s="32"/>
      <c r="D24" s="27"/>
      <c r="E24" s="33"/>
      <c r="F24" s="34"/>
      <c r="G24" s="32"/>
      <c r="H24" s="23"/>
      <c r="I24" s="64">
        <f>SUM(I21:I23)</f>
        <v>492279.07999999996</v>
      </c>
      <c r="J24" s="23"/>
      <c r="L24" s="145"/>
    </row>
    <row r="25" spans="1:12" ht="21" customHeight="1">
      <c r="A25" s="21"/>
      <c r="B25" s="43"/>
      <c r="C25" s="47"/>
      <c r="D25" s="42"/>
      <c r="E25" s="78"/>
      <c r="F25" s="48"/>
      <c r="G25" s="47"/>
      <c r="H25" s="45"/>
      <c r="I25" s="35"/>
      <c r="J25" s="45"/>
      <c r="L25" s="145"/>
    </row>
    <row r="26" spans="1:12" ht="21" customHeight="1">
      <c r="A26" s="21"/>
      <c r="B26" s="22" t="s">
        <v>765</v>
      </c>
      <c r="C26" s="47"/>
      <c r="D26" s="42"/>
      <c r="E26" s="78"/>
      <c r="F26" s="48"/>
      <c r="G26" s="47"/>
      <c r="H26" s="45"/>
      <c r="I26" s="35"/>
      <c r="J26" s="45"/>
      <c r="L26" s="145"/>
    </row>
    <row r="27" spans="1:12" ht="21" customHeight="1">
      <c r="A27" s="74">
        <v>1</v>
      </c>
      <c r="B27" s="71" t="s">
        <v>8</v>
      </c>
      <c r="C27" s="32"/>
      <c r="D27" s="27"/>
      <c r="E27" s="33"/>
      <c r="F27" s="34"/>
      <c r="G27" s="32"/>
      <c r="H27" s="23"/>
      <c r="I27" s="72">
        <f>ห้องน้ำลูกค้า!I49</f>
        <v>205980.01279211839</v>
      </c>
      <c r="J27" s="23"/>
      <c r="L27" s="145"/>
    </row>
    <row r="28" spans="1:12" ht="21" customHeight="1">
      <c r="A28" s="74">
        <v>2</v>
      </c>
      <c r="B28" s="23" t="s">
        <v>9</v>
      </c>
      <c r="C28" s="32"/>
      <c r="D28" s="27"/>
      <c r="E28" s="33"/>
      <c r="F28" s="34"/>
      <c r="G28" s="32"/>
      <c r="H28" s="23"/>
      <c r="I28" s="72">
        <f>ห้องน้ำลูกค้า!I112</f>
        <v>205475.41373080001</v>
      </c>
      <c r="J28" s="23"/>
      <c r="L28" s="145"/>
    </row>
    <row r="29" spans="1:12" ht="21" customHeight="1">
      <c r="A29" s="74">
        <v>3</v>
      </c>
      <c r="B29" s="23" t="s">
        <v>71</v>
      </c>
      <c r="C29" s="32"/>
      <c r="D29" s="27"/>
      <c r="E29" s="33"/>
      <c r="F29" s="34"/>
      <c r="G29" s="32"/>
      <c r="H29" s="23"/>
      <c r="I29" s="72">
        <f>ห้องน้ำลูกค้า!I132</f>
        <v>14774.8</v>
      </c>
      <c r="J29" s="23"/>
      <c r="L29" s="145"/>
    </row>
    <row r="30" spans="1:12" ht="21" customHeight="1">
      <c r="A30" s="75">
        <v>4</v>
      </c>
      <c r="B30" s="23" t="s">
        <v>72</v>
      </c>
      <c r="C30" s="49"/>
      <c r="D30" s="50"/>
      <c r="E30" s="34"/>
      <c r="F30" s="34"/>
      <c r="G30" s="34"/>
      <c r="H30" s="51"/>
      <c r="I30" s="73">
        <f>ห้องน้ำลูกค้า!I149</f>
        <v>14904.769999999999</v>
      </c>
      <c r="J30" s="23"/>
      <c r="L30" s="145"/>
    </row>
    <row r="31" spans="1:12" ht="21" customHeight="1">
      <c r="A31" s="285"/>
      <c r="B31" s="210" t="s">
        <v>766</v>
      </c>
      <c r="C31" s="286"/>
      <c r="D31" s="287"/>
      <c r="E31" s="288"/>
      <c r="F31" s="288"/>
      <c r="G31" s="288"/>
      <c r="H31" s="288"/>
      <c r="I31" s="542">
        <f>SUM(I27:I30)</f>
        <v>441134.9965229184</v>
      </c>
      <c r="J31" s="110"/>
      <c r="L31" s="145"/>
    </row>
    <row r="32" spans="1:12" ht="21" customHeight="1">
      <c r="A32" s="21"/>
      <c r="B32" s="22" t="s">
        <v>764</v>
      </c>
      <c r="C32" s="47"/>
      <c r="D32" s="42"/>
      <c r="E32" s="78"/>
      <c r="F32" s="48"/>
      <c r="G32" s="47"/>
      <c r="H32" s="45"/>
      <c r="I32" s="35"/>
      <c r="J32" s="45"/>
      <c r="L32" s="145"/>
    </row>
    <row r="33" spans="1:12" ht="21" customHeight="1">
      <c r="A33" s="74">
        <v>1</v>
      </c>
      <c r="B33" s="71" t="s">
        <v>8</v>
      </c>
      <c r="C33" s="32"/>
      <c r="D33" s="27"/>
      <c r="E33" s="33"/>
      <c r="F33" s="34"/>
      <c r="G33" s="32"/>
      <c r="H33" s="23"/>
      <c r="I33" s="72">
        <f>อาคารที่จอดรถยนต์!I39</f>
        <v>107845.56360000001</v>
      </c>
      <c r="J33" s="23"/>
      <c r="L33" s="145"/>
    </row>
    <row r="34" spans="1:12" ht="21" customHeight="1">
      <c r="A34" s="74">
        <v>2</v>
      </c>
      <c r="B34" s="23" t="s">
        <v>9</v>
      </c>
      <c r="C34" s="32"/>
      <c r="D34" s="27"/>
      <c r="E34" s="33"/>
      <c r="F34" s="34"/>
      <c r="G34" s="32"/>
      <c r="H34" s="23"/>
      <c r="I34" s="72">
        <f>อาคารที่จอดรถยนต์!I44</f>
        <v>33628</v>
      </c>
      <c r="J34" s="23"/>
      <c r="L34" s="145"/>
    </row>
    <row r="35" spans="1:12" ht="21" customHeight="1">
      <c r="A35" s="75">
        <v>3</v>
      </c>
      <c r="B35" s="23" t="s">
        <v>72</v>
      </c>
      <c r="C35" s="49"/>
      <c r="D35" s="50"/>
      <c r="E35" s="34"/>
      <c r="F35" s="34"/>
      <c r="G35" s="34"/>
      <c r="H35" s="51"/>
      <c r="I35" s="73">
        <f>อาคารที่จอดรถยนต์!I47</f>
        <v>3030</v>
      </c>
      <c r="J35" s="23"/>
      <c r="L35" s="145"/>
    </row>
    <row r="36" spans="1:12" ht="21" customHeight="1" thickBot="1">
      <c r="A36" s="82"/>
      <c r="B36" s="52" t="s">
        <v>763</v>
      </c>
      <c r="C36" s="49"/>
      <c r="D36" s="50"/>
      <c r="E36" s="34"/>
      <c r="F36" s="34"/>
      <c r="G36" s="34"/>
      <c r="H36" s="34"/>
      <c r="I36" s="64">
        <f>SUM(I33:I35)</f>
        <v>144503.56359999999</v>
      </c>
      <c r="J36" s="23"/>
      <c r="L36" s="145"/>
    </row>
    <row r="37" spans="1:12" ht="21" customHeight="1">
      <c r="A37" s="21"/>
      <c r="B37" s="43"/>
      <c r="C37" s="308"/>
      <c r="D37" s="54"/>
      <c r="E37" s="78"/>
      <c r="F37" s="48"/>
      <c r="G37" s="78"/>
      <c r="H37" s="48"/>
      <c r="I37" s="83"/>
      <c r="J37" s="45"/>
      <c r="L37" s="145"/>
    </row>
    <row r="38" spans="1:12" ht="21" customHeight="1">
      <c r="A38" s="21"/>
      <c r="B38" s="22" t="s">
        <v>679</v>
      </c>
      <c r="C38" s="47"/>
      <c r="D38" s="42"/>
      <c r="E38" s="78"/>
      <c r="F38" s="48"/>
      <c r="G38" s="47"/>
      <c r="H38" s="45"/>
      <c r="I38" s="23"/>
      <c r="J38" s="45"/>
      <c r="L38" s="145"/>
    </row>
    <row r="39" spans="1:12" ht="21" customHeight="1">
      <c r="A39" s="74">
        <v>1</v>
      </c>
      <c r="B39" s="71" t="s">
        <v>8</v>
      </c>
      <c r="C39" s="32"/>
      <c r="D39" s="27"/>
      <c r="E39" s="33"/>
      <c r="F39" s="34"/>
      <c r="G39" s="32"/>
      <c r="H39" s="23"/>
      <c r="I39" s="72">
        <f>'งานป้าย Pole sign'!I28</f>
        <v>20156.771799999999</v>
      </c>
      <c r="J39" s="23"/>
      <c r="L39" s="145"/>
    </row>
    <row r="40" spans="1:12" ht="21" customHeight="1">
      <c r="A40" s="74">
        <v>2</v>
      </c>
      <c r="B40" s="23" t="s">
        <v>9</v>
      </c>
      <c r="C40" s="32"/>
      <c r="D40" s="27"/>
      <c r="E40" s="33"/>
      <c r="F40" s="34"/>
      <c r="G40" s="32"/>
      <c r="H40" s="23"/>
      <c r="I40" s="72">
        <f>'งานป้าย Pole sign'!I31</f>
        <v>77500</v>
      </c>
      <c r="J40" s="23"/>
      <c r="L40" s="145"/>
    </row>
    <row r="41" spans="1:12" ht="21" customHeight="1" thickBot="1">
      <c r="A41" s="82"/>
      <c r="B41" s="52" t="s">
        <v>680</v>
      </c>
      <c r="C41" s="49"/>
      <c r="D41" s="50"/>
      <c r="E41" s="34"/>
      <c r="F41" s="34"/>
      <c r="G41" s="34"/>
      <c r="H41" s="34"/>
      <c r="I41" s="64">
        <f>SUM(I39:I40)</f>
        <v>97656.771800000002</v>
      </c>
      <c r="J41" s="23"/>
      <c r="L41" s="145"/>
    </row>
    <row r="42" spans="1:12" ht="21" customHeight="1" thickBot="1">
      <c r="A42" s="21"/>
      <c r="B42" s="43" t="s">
        <v>311</v>
      </c>
      <c r="C42" s="76"/>
      <c r="D42" s="54"/>
      <c r="E42" s="48"/>
      <c r="F42" s="48"/>
      <c r="G42" s="48"/>
      <c r="H42" s="55"/>
      <c r="I42" s="127">
        <f>I18+I24+I31+I36+I41</f>
        <v>6739247.566408718</v>
      </c>
      <c r="J42" s="45"/>
      <c r="L42" s="145"/>
    </row>
    <row r="43" spans="1:12" ht="21" customHeight="1">
      <c r="A43" s="21"/>
      <c r="B43" s="43"/>
      <c r="C43" s="76"/>
      <c r="D43" s="54"/>
      <c r="E43" s="48"/>
      <c r="F43" s="48"/>
      <c r="G43" s="48"/>
      <c r="H43" s="55"/>
      <c r="I43" s="309"/>
      <c r="J43" s="45"/>
      <c r="L43" s="145"/>
    </row>
    <row r="44" spans="1:12" ht="21" customHeight="1">
      <c r="A44" s="81"/>
      <c r="B44" s="43" t="s">
        <v>312</v>
      </c>
      <c r="C44" s="48"/>
      <c r="D44" s="54"/>
      <c r="E44" s="48"/>
      <c r="F44" s="48"/>
      <c r="G44" s="48"/>
      <c r="H44" s="55"/>
      <c r="I44" s="53"/>
      <c r="J44" s="45"/>
      <c r="L44" s="145"/>
    </row>
    <row r="45" spans="1:12" ht="21" customHeight="1">
      <c r="A45" s="74">
        <v>1</v>
      </c>
      <c r="B45" s="23" t="s">
        <v>297</v>
      </c>
      <c r="C45" s="34"/>
      <c r="D45" s="50"/>
      <c r="E45" s="34"/>
      <c r="F45" s="34"/>
      <c r="G45" s="34"/>
      <c r="H45" s="51"/>
      <c r="I45" s="73">
        <f>'งานกลุ่ม 2'!I28</f>
        <v>105845</v>
      </c>
      <c r="J45" s="23"/>
      <c r="L45" s="145"/>
    </row>
    <row r="46" spans="1:12" ht="21" customHeight="1">
      <c r="A46" s="74">
        <v>2</v>
      </c>
      <c r="B46" s="23" t="s">
        <v>199</v>
      </c>
      <c r="C46" s="34"/>
      <c r="D46" s="50"/>
      <c r="E46" s="34"/>
      <c r="F46" s="34"/>
      <c r="G46" s="34"/>
      <c r="H46" s="51"/>
      <c r="I46" s="136">
        <f>'งานกลุ่ม 2'!I56</f>
        <v>87160</v>
      </c>
      <c r="J46" s="23"/>
      <c r="L46" s="145"/>
    </row>
    <row r="47" spans="1:12" ht="21" customHeight="1" thickBot="1">
      <c r="A47" s="82"/>
      <c r="B47" s="52" t="s">
        <v>139</v>
      </c>
      <c r="C47" s="34"/>
      <c r="D47" s="50"/>
      <c r="E47" s="34"/>
      <c r="F47" s="34"/>
      <c r="G47" s="34"/>
      <c r="H47" s="34"/>
      <c r="I47" s="64">
        <f>SUM(I45:I46)</f>
        <v>193005</v>
      </c>
      <c r="J47" s="23"/>
      <c r="L47" s="145"/>
    </row>
    <row r="48" spans="1:12" ht="21" customHeight="1">
      <c r="A48" s="21"/>
      <c r="B48" s="43"/>
      <c r="C48" s="48"/>
      <c r="D48" s="54"/>
      <c r="E48" s="48"/>
      <c r="F48" s="48"/>
      <c r="G48" s="48"/>
      <c r="H48" s="55"/>
      <c r="I48" s="252"/>
      <c r="J48" s="45"/>
      <c r="L48" s="145"/>
    </row>
    <row r="49" spans="1:12" ht="21" customHeight="1">
      <c r="A49" s="81"/>
      <c r="B49" s="43" t="s">
        <v>313</v>
      </c>
      <c r="C49" s="48"/>
      <c r="D49" s="54"/>
      <c r="E49" s="48"/>
      <c r="F49" s="48"/>
      <c r="G49" s="48"/>
      <c r="H49" s="55"/>
      <c r="I49" s="112"/>
      <c r="J49" s="45"/>
      <c r="L49" s="145"/>
    </row>
    <row r="50" spans="1:12" ht="21" customHeight="1">
      <c r="A50" s="75">
        <v>1</v>
      </c>
      <c r="B50" s="23" t="s">
        <v>73</v>
      </c>
      <c r="C50" s="34"/>
      <c r="D50" s="50"/>
      <c r="E50" s="34"/>
      <c r="F50" s="34"/>
      <c r="G50" s="34"/>
      <c r="H50" s="51"/>
      <c r="I50" s="73">
        <f>ผังบริเวณ!I14</f>
        <v>764525</v>
      </c>
      <c r="J50" s="23"/>
      <c r="L50" s="145"/>
    </row>
    <row r="51" spans="1:12" ht="21" customHeight="1">
      <c r="A51" s="74">
        <v>2</v>
      </c>
      <c r="B51" s="23" t="s">
        <v>12</v>
      </c>
      <c r="C51" s="34"/>
      <c r="D51" s="50"/>
      <c r="E51" s="34"/>
      <c r="F51" s="34"/>
      <c r="G51" s="34"/>
      <c r="H51" s="51"/>
      <c r="I51" s="73">
        <f>ผังบริเวณ!I21</f>
        <v>3264176.7645333335</v>
      </c>
      <c r="J51" s="23"/>
      <c r="L51" s="145"/>
    </row>
    <row r="52" spans="1:12" ht="21" customHeight="1" thickBot="1">
      <c r="A52" s="82"/>
      <c r="B52" s="52" t="s">
        <v>140</v>
      </c>
      <c r="C52" s="85"/>
      <c r="D52" s="50"/>
      <c r="E52" s="34"/>
      <c r="F52" s="34"/>
      <c r="G52" s="34"/>
      <c r="H52" s="34"/>
      <c r="I52" s="64">
        <f>SUM(I50:I51)</f>
        <v>4028701.7645333335</v>
      </c>
      <c r="J52" s="23"/>
      <c r="L52" s="145"/>
    </row>
    <row r="53" spans="1:12" ht="21" customHeight="1" thickBot="1">
      <c r="A53" s="56"/>
      <c r="B53" s="52" t="s">
        <v>141</v>
      </c>
      <c r="C53" s="32"/>
      <c r="D53" s="23"/>
      <c r="E53" s="32"/>
      <c r="F53" s="23"/>
      <c r="G53" s="32"/>
      <c r="H53" s="23"/>
      <c r="I53" s="150">
        <f>I42+I47+I52</f>
        <v>10960954.330942051</v>
      </c>
      <c r="J53" s="23"/>
      <c r="L53" s="145"/>
    </row>
    <row r="54" spans="1:12" ht="21" customHeight="1">
      <c r="A54" s="289"/>
      <c r="B54" s="148"/>
      <c r="C54" s="290"/>
      <c r="D54" s="148"/>
      <c r="E54" s="290"/>
      <c r="F54" s="148"/>
      <c r="G54" s="290"/>
      <c r="H54" s="148"/>
      <c r="I54" s="291"/>
      <c r="J54" s="148"/>
    </row>
    <row r="55" spans="1:12" ht="21" customHeight="1">
      <c r="A55" s="11"/>
      <c r="B55" s="407"/>
      <c r="C55" s="12"/>
      <c r="D55" s="12"/>
      <c r="E55" s="12"/>
      <c r="F55" s="12"/>
      <c r="G55" s="12"/>
      <c r="H55" s="12"/>
      <c r="I55" s="13"/>
      <c r="J55" s="14"/>
    </row>
    <row r="56" spans="1:12" ht="21" customHeight="1">
      <c r="A56" s="15"/>
      <c r="B56" s="305" t="s">
        <v>124</v>
      </c>
      <c r="C56" s="58"/>
      <c r="D56" s="59"/>
      <c r="E56" s="60"/>
      <c r="F56" s="60"/>
      <c r="G56" s="60"/>
      <c r="H56" s="61"/>
      <c r="I56" s="62"/>
      <c r="J56" s="16"/>
    </row>
    <row r="57" spans="1:12" ht="21" customHeight="1">
      <c r="A57" s="15"/>
      <c r="B57" s="57" t="s">
        <v>125</v>
      </c>
      <c r="C57" s="58"/>
      <c r="D57" s="59"/>
      <c r="E57" s="60"/>
      <c r="F57" s="60"/>
      <c r="G57" s="60"/>
      <c r="H57" s="61"/>
      <c r="I57" s="62"/>
      <c r="J57" s="16"/>
    </row>
    <row r="58" spans="1:12" ht="21" customHeight="1">
      <c r="A58" s="15"/>
      <c r="B58" s="57" t="s">
        <v>126</v>
      </c>
      <c r="C58" s="58"/>
      <c r="D58" s="59"/>
      <c r="E58" s="60"/>
      <c r="F58" s="60"/>
      <c r="G58" s="60"/>
      <c r="H58" s="61"/>
      <c r="I58" s="62"/>
      <c r="J58" s="16"/>
    </row>
    <row r="59" spans="1:12" ht="21" customHeight="1">
      <c r="A59" s="15"/>
      <c r="B59" s="63" t="s">
        <v>127</v>
      </c>
      <c r="C59" s="58"/>
      <c r="D59" s="59"/>
      <c r="E59" s="60"/>
      <c r="F59" s="60"/>
      <c r="G59" s="60"/>
      <c r="H59" s="61"/>
      <c r="I59" s="62"/>
      <c r="J59" s="16"/>
    </row>
    <row r="60" spans="1:12" ht="21" customHeight="1">
      <c r="A60" s="15"/>
      <c r="B60" s="63" t="s">
        <v>128</v>
      </c>
      <c r="C60" s="58"/>
      <c r="D60" s="218"/>
      <c r="E60" s="60"/>
      <c r="F60" s="60"/>
      <c r="G60" s="58"/>
      <c r="H60" s="60"/>
      <c r="I60" s="60"/>
      <c r="J60" s="16"/>
    </row>
    <row r="61" spans="1:12" ht="21" customHeight="1">
      <c r="A61" s="15"/>
      <c r="B61" s="63" t="s">
        <v>131</v>
      </c>
      <c r="C61" s="58"/>
      <c r="D61" s="218"/>
      <c r="E61" s="60"/>
      <c r="F61" s="60"/>
      <c r="G61" s="58"/>
      <c r="H61" s="60"/>
      <c r="I61" s="60"/>
      <c r="J61" s="16"/>
    </row>
    <row r="62" spans="1:12" ht="21" customHeight="1">
      <c r="A62" s="15"/>
      <c r="B62" s="63"/>
      <c r="C62" s="58"/>
      <c r="D62" s="218"/>
      <c r="E62" s="60"/>
      <c r="F62" s="60"/>
      <c r="G62" s="58"/>
      <c r="H62" s="60"/>
      <c r="I62" s="60"/>
      <c r="J62" s="16"/>
    </row>
    <row r="63" spans="1:12" ht="21" customHeight="1">
      <c r="A63" s="15"/>
      <c r="B63" s="63"/>
      <c r="C63" s="58"/>
      <c r="D63" s="218"/>
      <c r="E63" s="60"/>
      <c r="F63" s="60"/>
      <c r="G63" s="58"/>
      <c r="H63" s="60"/>
      <c r="I63" s="60"/>
      <c r="J63" s="16"/>
    </row>
    <row r="64" spans="1:12" ht="21" customHeight="1">
      <c r="A64" s="15"/>
      <c r="B64" s="63"/>
      <c r="C64" s="58"/>
      <c r="D64" s="218"/>
      <c r="E64" s="60"/>
      <c r="F64" s="60"/>
      <c r="G64" s="58"/>
      <c r="H64" s="60"/>
      <c r="I64" s="60"/>
      <c r="J64" s="16"/>
    </row>
    <row r="65" spans="1:10" ht="21" customHeight="1">
      <c r="A65" s="15"/>
      <c r="B65" s="63"/>
      <c r="C65" s="58"/>
      <c r="D65" s="218"/>
      <c r="E65" s="60"/>
      <c r="F65" s="60"/>
      <c r="G65" s="58"/>
      <c r="H65" s="60"/>
      <c r="I65" s="60"/>
      <c r="J65" s="16"/>
    </row>
    <row r="66" spans="1:10" ht="21" customHeight="1">
      <c r="A66" s="15"/>
      <c r="B66" s="63"/>
      <c r="C66" s="58"/>
      <c r="D66" s="218"/>
      <c r="E66" s="60"/>
      <c r="F66" s="60"/>
      <c r="G66" s="58"/>
      <c r="H66" s="60"/>
      <c r="I66" s="60"/>
      <c r="J66" s="16"/>
    </row>
    <row r="67" spans="1:10" ht="21" customHeight="1">
      <c r="A67" s="15"/>
      <c r="B67" s="63"/>
      <c r="C67" s="58"/>
      <c r="D67" s="218"/>
      <c r="E67" s="60"/>
      <c r="F67" s="60"/>
      <c r="G67" s="58"/>
      <c r="H67" s="60"/>
      <c r="I67" s="60"/>
      <c r="J67" s="16"/>
    </row>
    <row r="68" spans="1:10" ht="21" customHeight="1">
      <c r="A68" s="15"/>
      <c r="B68" s="63"/>
      <c r="C68" s="58"/>
      <c r="D68" s="218"/>
      <c r="E68" s="60"/>
      <c r="F68" s="60"/>
      <c r="G68" s="58"/>
      <c r="H68" s="60"/>
      <c r="I68" s="60"/>
      <c r="J68" s="16"/>
    </row>
    <row r="69" spans="1:10" ht="21" customHeight="1">
      <c r="A69" s="15"/>
      <c r="B69" s="63"/>
      <c r="C69" s="58"/>
      <c r="D69" s="218"/>
      <c r="E69" s="60"/>
      <c r="F69" s="60"/>
      <c r="G69" s="58"/>
      <c r="H69" s="60"/>
      <c r="I69" s="60"/>
      <c r="J69" s="16"/>
    </row>
    <row r="70" spans="1:10" ht="21" customHeight="1">
      <c r="A70" s="15"/>
      <c r="B70" s="63"/>
      <c r="C70" s="58"/>
      <c r="D70" s="218"/>
      <c r="E70" s="60"/>
      <c r="F70" s="60"/>
      <c r="G70" s="58"/>
      <c r="H70" s="60"/>
      <c r="I70" s="60"/>
      <c r="J70" s="16"/>
    </row>
    <row r="71" spans="1:10" ht="21" customHeight="1">
      <c r="A71" s="15"/>
      <c r="B71" s="63"/>
      <c r="C71" s="58"/>
      <c r="D71" s="218"/>
      <c r="E71" s="60"/>
      <c r="F71" s="60"/>
      <c r="G71" s="58"/>
      <c r="H71" s="60"/>
      <c r="I71" s="60"/>
      <c r="J71" s="16"/>
    </row>
    <row r="72" spans="1:10" ht="21" customHeight="1">
      <c r="A72" s="15"/>
      <c r="B72" s="63"/>
      <c r="C72" s="58"/>
      <c r="D72" s="218"/>
      <c r="E72" s="60"/>
      <c r="F72" s="60"/>
      <c r="G72" s="58"/>
      <c r="H72" s="60"/>
      <c r="I72" s="60"/>
      <c r="J72" s="16"/>
    </row>
    <row r="73" spans="1:10" ht="21" customHeight="1">
      <c r="A73" s="15"/>
      <c r="B73" s="63"/>
      <c r="C73" s="58"/>
      <c r="D73" s="218"/>
      <c r="E73" s="60"/>
      <c r="F73" s="60"/>
      <c r="G73" s="58"/>
      <c r="H73" s="60"/>
      <c r="I73" s="60"/>
      <c r="J73" s="16"/>
    </row>
    <row r="74" spans="1:10" ht="20.100000000000001" customHeight="1">
      <c r="A74" s="219"/>
      <c r="J74" s="220"/>
    </row>
    <row r="75" spans="1:10" ht="20.100000000000001" customHeight="1">
      <c r="A75" s="221"/>
      <c r="B75" s="222"/>
      <c r="C75" s="222"/>
      <c r="D75" s="222"/>
      <c r="E75" s="222"/>
      <c r="F75" s="222"/>
      <c r="G75" s="222"/>
      <c r="H75" s="222"/>
      <c r="I75" s="223"/>
      <c r="J75" s="224"/>
    </row>
  </sheetData>
  <mergeCells count="11">
    <mergeCell ref="A1:J1"/>
    <mergeCell ref="G7:J7"/>
    <mergeCell ref="E8:F8"/>
    <mergeCell ref="G8:H8"/>
    <mergeCell ref="B8:B9"/>
    <mergeCell ref="C8:C9"/>
    <mergeCell ref="D8:D9"/>
    <mergeCell ref="J8:J9"/>
    <mergeCell ref="A8:A9"/>
    <mergeCell ref="G4:J4"/>
    <mergeCell ref="G6:J6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89" orientation="landscape" r:id="rId1"/>
  <headerFooter alignWithMargins="0">
    <oddHeader xml:space="preserve">&amp;R&amp;"TH SarabunPSK,Regular"&amp;12แบบ ปร.4 แผ่นที่ &amp;P/58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3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s="30" customFormat="1" ht="21">
      <c r="A2" s="130" t="str">
        <f>'[3]รวม '!A2</f>
        <v>กลุ่มงาน/งาน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s="30" customFormat="1" ht="2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s="30" customFormat="1" ht="2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</row>
    <row r="5" spans="1:10" s="30" customFormat="1" ht="2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s="30" customFormat="1" ht="2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s="31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50" t="s">
        <v>49</v>
      </c>
      <c r="B8" s="750" t="s">
        <v>0</v>
      </c>
      <c r="C8" s="751" t="s">
        <v>1</v>
      </c>
      <c r="D8" s="750" t="s">
        <v>2</v>
      </c>
      <c r="E8" s="753" t="s">
        <v>3</v>
      </c>
      <c r="F8" s="754"/>
      <c r="G8" s="753" t="s">
        <v>4</v>
      </c>
      <c r="H8" s="754"/>
      <c r="I8" s="583" t="s">
        <v>5</v>
      </c>
      <c r="J8" s="750" t="s">
        <v>7</v>
      </c>
    </row>
    <row r="9" spans="1:10" ht="21" customHeight="1">
      <c r="A9" s="748"/>
      <c r="B9" s="748"/>
      <c r="C9" s="752"/>
      <c r="D9" s="748"/>
      <c r="E9" s="583" t="s">
        <v>278</v>
      </c>
      <c r="F9" s="336" t="s">
        <v>279</v>
      </c>
      <c r="G9" s="583" t="s">
        <v>278</v>
      </c>
      <c r="H9" s="336" t="s">
        <v>279</v>
      </c>
      <c r="I9" s="142" t="s">
        <v>154</v>
      </c>
      <c r="J9" s="748"/>
    </row>
    <row r="10" spans="1:10" ht="21" customHeight="1">
      <c r="A10" s="597"/>
      <c r="B10" s="39" t="s">
        <v>64</v>
      </c>
      <c r="C10" s="598"/>
      <c r="D10" s="2"/>
      <c r="E10" s="41"/>
      <c r="F10" s="2"/>
      <c r="G10" s="41"/>
      <c r="H10" s="2"/>
      <c r="I10" s="40"/>
      <c r="J10" s="2"/>
    </row>
    <row r="11" spans="1:10" ht="21" customHeight="1">
      <c r="A11" s="599"/>
      <c r="B11" s="102" t="s">
        <v>361</v>
      </c>
      <c r="C11" s="113"/>
      <c r="D11" s="45"/>
      <c r="E11" s="44"/>
      <c r="F11" s="45"/>
      <c r="G11" s="44"/>
      <c r="H11" s="45"/>
      <c r="I11" s="46"/>
      <c r="J11" s="45"/>
    </row>
    <row r="12" spans="1:10" ht="21" customHeight="1">
      <c r="A12" s="599"/>
      <c r="B12" s="102" t="s">
        <v>703</v>
      </c>
      <c r="C12" s="113"/>
      <c r="D12" s="45"/>
      <c r="E12" s="44"/>
      <c r="F12" s="45"/>
      <c r="G12" s="44"/>
      <c r="H12" s="45"/>
      <c r="I12" s="46"/>
      <c r="J12" s="45"/>
    </row>
    <row r="13" spans="1:10" ht="21" customHeight="1">
      <c r="A13" s="600">
        <v>1</v>
      </c>
      <c r="B13" s="340" t="s">
        <v>8</v>
      </c>
      <c r="C13" s="225"/>
      <c r="D13" s="23"/>
      <c r="E13" s="32"/>
      <c r="F13" s="23"/>
      <c r="G13" s="32"/>
      <c r="H13" s="23"/>
      <c r="I13" s="112"/>
      <c r="J13" s="23"/>
    </row>
    <row r="14" spans="1:10" ht="21" customHeight="1">
      <c r="A14" s="211">
        <v>1.1000000000000001</v>
      </c>
      <c r="B14" s="106" t="s">
        <v>357</v>
      </c>
      <c r="C14" s="3"/>
      <c r="D14" s="5"/>
      <c r="E14" s="3"/>
      <c r="F14" s="3"/>
      <c r="G14" s="3"/>
      <c r="H14" s="3"/>
      <c r="I14" s="4"/>
      <c r="J14" s="23"/>
    </row>
    <row r="15" spans="1:10" ht="21" customHeight="1">
      <c r="A15" s="601"/>
      <c r="B15" s="94" t="s">
        <v>452</v>
      </c>
      <c r="C15" s="3">
        <v>0</v>
      </c>
      <c r="D15" s="5" t="s">
        <v>331</v>
      </c>
      <c r="E15" s="3">
        <v>15000</v>
      </c>
      <c r="F15" s="3">
        <f>C15*E15</f>
        <v>0</v>
      </c>
      <c r="G15" s="3">
        <v>0</v>
      </c>
      <c r="H15" s="3">
        <f>C15*G15</f>
        <v>0</v>
      </c>
      <c r="I15" s="4">
        <f>F15+H15</f>
        <v>0</v>
      </c>
      <c r="J15" s="45"/>
    </row>
    <row r="16" spans="1:10" ht="21" customHeight="1">
      <c r="A16" s="454"/>
      <c r="B16" s="94" t="s">
        <v>62</v>
      </c>
      <c r="C16" s="3">
        <v>37</v>
      </c>
      <c r="D16" s="5" t="s">
        <v>15</v>
      </c>
      <c r="E16" s="3">
        <v>0</v>
      </c>
      <c r="F16" s="3">
        <f>C16*E16</f>
        <v>0</v>
      </c>
      <c r="G16" s="3">
        <v>112</v>
      </c>
      <c r="H16" s="3">
        <f t="shared" ref="H16:H22" si="0">C16*G16</f>
        <v>4144</v>
      </c>
      <c r="I16" s="4">
        <f t="shared" ref="I16:I22" si="1">F16+H16</f>
        <v>4144</v>
      </c>
      <c r="J16" s="45"/>
    </row>
    <row r="17" spans="1:10" ht="21" customHeight="1">
      <c r="A17" s="454"/>
      <c r="B17" s="94" t="s">
        <v>981</v>
      </c>
      <c r="C17" s="3">
        <v>57</v>
      </c>
      <c r="D17" s="5" t="s">
        <v>16</v>
      </c>
      <c r="E17" s="3">
        <v>4038</v>
      </c>
      <c r="F17" s="3">
        <f>C17*E17</f>
        <v>230166</v>
      </c>
      <c r="G17" s="3">
        <v>510</v>
      </c>
      <c r="H17" s="3">
        <f>C17*G17</f>
        <v>29070</v>
      </c>
      <c r="I17" s="4">
        <f>F17+H17</f>
        <v>259236</v>
      </c>
      <c r="J17" s="45"/>
    </row>
    <row r="18" spans="1:10" ht="21" customHeight="1">
      <c r="A18" s="454"/>
      <c r="B18" s="94" t="s">
        <v>453</v>
      </c>
      <c r="C18" s="3">
        <v>57</v>
      </c>
      <c r="D18" s="5" t="s">
        <v>16</v>
      </c>
      <c r="E18" s="3">
        <v>0</v>
      </c>
      <c r="F18" s="3">
        <v>0</v>
      </c>
      <c r="G18" s="3">
        <v>250</v>
      </c>
      <c r="H18" s="3">
        <f t="shared" si="0"/>
        <v>14250</v>
      </c>
      <c r="I18" s="4">
        <f>F18+H18</f>
        <v>14250</v>
      </c>
      <c r="J18" s="23"/>
    </row>
    <row r="19" spans="1:10" ht="21" customHeight="1">
      <c r="A19" s="454"/>
      <c r="B19" s="94" t="s">
        <v>28</v>
      </c>
      <c r="C19" s="3">
        <v>3</v>
      </c>
      <c r="D19" s="5" t="s">
        <v>15</v>
      </c>
      <c r="E19" s="3">
        <v>543.62</v>
      </c>
      <c r="F19" s="3">
        <f>C19*E19</f>
        <v>1630.8600000000001</v>
      </c>
      <c r="G19" s="3">
        <v>112</v>
      </c>
      <c r="H19" s="3">
        <f>C19*G19</f>
        <v>336</v>
      </c>
      <c r="I19" s="4">
        <f>F19+H19</f>
        <v>1966.8600000000001</v>
      </c>
      <c r="J19" s="45"/>
    </row>
    <row r="20" spans="1:10" ht="21" customHeight="1">
      <c r="A20" s="454"/>
      <c r="B20" s="94" t="s">
        <v>38</v>
      </c>
      <c r="C20" s="3">
        <v>1</v>
      </c>
      <c r="D20" s="5" t="s">
        <v>15</v>
      </c>
      <c r="E20" s="3">
        <v>1484</v>
      </c>
      <c r="F20" s="3">
        <f>C20*E20</f>
        <v>1484</v>
      </c>
      <c r="G20" s="3">
        <v>426</v>
      </c>
      <c r="H20" s="3">
        <f t="shared" si="0"/>
        <v>426</v>
      </c>
      <c r="I20" s="4">
        <f>F20+H20</f>
        <v>1910</v>
      </c>
      <c r="J20" s="45"/>
    </row>
    <row r="21" spans="1:10" ht="21" customHeight="1">
      <c r="A21" s="454"/>
      <c r="B21" s="94" t="s">
        <v>133</v>
      </c>
      <c r="C21" s="3">
        <v>11</v>
      </c>
      <c r="D21" s="5" t="s">
        <v>15</v>
      </c>
      <c r="E21" s="3">
        <v>2149.5300000000002</v>
      </c>
      <c r="F21" s="3">
        <f>C21*E21</f>
        <v>23644.83</v>
      </c>
      <c r="G21" s="3">
        <v>419</v>
      </c>
      <c r="H21" s="3">
        <f t="shared" si="0"/>
        <v>4609</v>
      </c>
      <c r="I21" s="4">
        <f t="shared" si="1"/>
        <v>28253.83</v>
      </c>
      <c r="J21" s="45"/>
    </row>
    <row r="22" spans="1:10" ht="21" customHeight="1">
      <c r="A22" s="454"/>
      <c r="B22" s="94" t="s">
        <v>134</v>
      </c>
      <c r="C22" s="3">
        <v>61</v>
      </c>
      <c r="D22" s="5" t="s">
        <v>17</v>
      </c>
      <c r="E22" s="3">
        <v>479</v>
      </c>
      <c r="F22" s="3">
        <f>C22*E22</f>
        <v>29219</v>
      </c>
      <c r="G22" s="3">
        <v>139</v>
      </c>
      <c r="H22" s="3">
        <f t="shared" si="0"/>
        <v>8479</v>
      </c>
      <c r="I22" s="4">
        <f t="shared" si="1"/>
        <v>37698</v>
      </c>
      <c r="J22" s="45"/>
    </row>
    <row r="23" spans="1:10" ht="21" customHeight="1">
      <c r="A23" s="454"/>
      <c r="B23" s="94" t="s">
        <v>132</v>
      </c>
      <c r="C23" s="3"/>
      <c r="D23" s="5" t="s">
        <v>18</v>
      </c>
      <c r="E23" s="3"/>
      <c r="F23" s="3"/>
      <c r="G23" s="3"/>
      <c r="H23" s="3"/>
      <c r="I23" s="4"/>
      <c r="J23" s="45"/>
    </row>
    <row r="24" spans="1:10" ht="21" customHeight="1">
      <c r="A24" s="116"/>
      <c r="B24" s="24" t="s">
        <v>191</v>
      </c>
      <c r="C24" s="3">
        <v>64.900000000000006</v>
      </c>
      <c r="D24" s="5" t="s">
        <v>19</v>
      </c>
      <c r="E24" s="3">
        <v>24.5</v>
      </c>
      <c r="F24" s="3">
        <f>C24*E24</f>
        <v>1590.0500000000002</v>
      </c>
      <c r="G24" s="3">
        <v>4.4000000000000004</v>
      </c>
      <c r="H24" s="3">
        <f>C24*G24</f>
        <v>285.56000000000006</v>
      </c>
      <c r="I24" s="4">
        <f>F24+H24</f>
        <v>1875.6100000000001</v>
      </c>
      <c r="J24" s="45"/>
    </row>
    <row r="25" spans="1:10" ht="21" customHeight="1">
      <c r="A25" s="454"/>
      <c r="B25" s="24" t="s">
        <v>682</v>
      </c>
      <c r="C25" s="3">
        <v>349.4</v>
      </c>
      <c r="D25" s="5" t="s">
        <v>19</v>
      </c>
      <c r="E25" s="3">
        <v>23.52</v>
      </c>
      <c r="F25" s="3">
        <f>C25*E25</f>
        <v>8217.887999999999</v>
      </c>
      <c r="G25" s="3">
        <v>3.6</v>
      </c>
      <c r="H25" s="3">
        <f>C25*G25</f>
        <v>1257.8399999999999</v>
      </c>
      <c r="I25" s="4">
        <f>F25+H25</f>
        <v>9475.7279999999992</v>
      </c>
      <c r="J25" s="45"/>
    </row>
    <row r="26" spans="1:10" ht="21" customHeight="1">
      <c r="A26" s="454"/>
      <c r="B26" s="24" t="s">
        <v>683</v>
      </c>
      <c r="C26" s="3">
        <v>1078.3</v>
      </c>
      <c r="D26" s="5" t="s">
        <v>19</v>
      </c>
      <c r="E26" s="3">
        <v>25.49</v>
      </c>
      <c r="F26" s="3">
        <f>C26*E26</f>
        <v>27485.866999999998</v>
      </c>
      <c r="G26" s="3">
        <v>3.6</v>
      </c>
      <c r="H26" s="3">
        <f>C26*G26</f>
        <v>3881.88</v>
      </c>
      <c r="I26" s="4">
        <f>F26+H26</f>
        <v>31367.746999999999</v>
      </c>
      <c r="J26" s="45"/>
    </row>
    <row r="27" spans="1:10" ht="21" customHeight="1">
      <c r="A27" s="454"/>
      <c r="B27" s="94" t="s">
        <v>39</v>
      </c>
      <c r="C27" s="3">
        <v>44</v>
      </c>
      <c r="D27" s="5" t="s">
        <v>19</v>
      </c>
      <c r="E27" s="3">
        <v>39.72</v>
      </c>
      <c r="F27" s="3">
        <f>C27*E27</f>
        <v>1747.6799999999998</v>
      </c>
      <c r="G27" s="3">
        <v>0</v>
      </c>
      <c r="H27" s="3">
        <f>C27*G27</f>
        <v>0</v>
      </c>
      <c r="I27" s="4">
        <f>F27+H27</f>
        <v>1747.6799999999998</v>
      </c>
      <c r="J27" s="45"/>
    </row>
    <row r="28" spans="1:10" ht="21" customHeight="1">
      <c r="A28" s="454"/>
      <c r="B28" s="94" t="s">
        <v>40</v>
      </c>
      <c r="C28" s="3">
        <v>15</v>
      </c>
      <c r="D28" s="5" t="s">
        <v>19</v>
      </c>
      <c r="E28" s="3">
        <v>56.07</v>
      </c>
      <c r="F28" s="3">
        <f>C28*E28</f>
        <v>841.05</v>
      </c>
      <c r="G28" s="3">
        <v>0</v>
      </c>
      <c r="H28" s="3">
        <f>C28*G28</f>
        <v>0</v>
      </c>
      <c r="I28" s="17">
        <f>F28+H28</f>
        <v>841.05</v>
      </c>
      <c r="J28" s="45"/>
    </row>
    <row r="29" spans="1:10" ht="21" customHeight="1" thickBot="1">
      <c r="A29" s="116"/>
      <c r="B29" s="96" t="s">
        <v>67</v>
      </c>
      <c r="C29" s="3"/>
      <c r="D29" s="5"/>
      <c r="E29" s="3"/>
      <c r="F29" s="3"/>
      <c r="G29" s="3"/>
      <c r="H29" s="3"/>
      <c r="I29" s="137">
        <f>SUM(I15:I28)</f>
        <v>392766.50499999995</v>
      </c>
      <c r="J29" s="23"/>
    </row>
    <row r="30" spans="1:10" ht="21" customHeight="1">
      <c r="A30" s="324"/>
      <c r="B30" s="139"/>
      <c r="C30" s="147"/>
      <c r="D30" s="146"/>
      <c r="E30" s="147"/>
      <c r="F30" s="147"/>
      <c r="G30" s="147"/>
      <c r="H30" s="147"/>
      <c r="I30" s="104"/>
      <c r="J30" s="148"/>
    </row>
    <row r="31" spans="1:10" ht="21" customHeight="1">
      <c r="A31" s="168">
        <v>1.2</v>
      </c>
      <c r="B31" s="313" t="s">
        <v>66</v>
      </c>
      <c r="C31" s="314"/>
      <c r="D31" s="314"/>
      <c r="E31" s="37"/>
      <c r="F31" s="37"/>
      <c r="G31" s="37"/>
      <c r="H31" s="37"/>
      <c r="I31" s="8"/>
      <c r="J31" s="45"/>
    </row>
    <row r="32" spans="1:10" ht="21" customHeight="1">
      <c r="A32" s="453"/>
      <c r="B32" s="94" t="s">
        <v>239</v>
      </c>
      <c r="C32" s="3">
        <v>63.5</v>
      </c>
      <c r="D32" s="5" t="s">
        <v>15</v>
      </c>
      <c r="E32" s="3">
        <v>150</v>
      </c>
      <c r="F32" s="3">
        <f t="shared" ref="F32:F35" si="2">C32*E32</f>
        <v>9525</v>
      </c>
      <c r="G32" s="3">
        <v>112</v>
      </c>
      <c r="H32" s="3">
        <f t="shared" ref="H32:H35" si="3">C32*G32</f>
        <v>7112</v>
      </c>
      <c r="I32" s="4">
        <f t="shared" ref="I32:I36" si="4">F32+H32</f>
        <v>16637</v>
      </c>
      <c r="J32" s="23"/>
    </row>
    <row r="33" spans="1:10" ht="21" customHeight="1">
      <c r="A33" s="454"/>
      <c r="B33" s="263" t="s">
        <v>28</v>
      </c>
      <c r="C33" s="37">
        <v>3.5</v>
      </c>
      <c r="D33" s="36" t="s">
        <v>15</v>
      </c>
      <c r="E33" s="37">
        <v>543.62</v>
      </c>
      <c r="F33" s="37">
        <f t="shared" si="2"/>
        <v>1902.67</v>
      </c>
      <c r="G33" s="37">
        <v>112</v>
      </c>
      <c r="H33" s="37">
        <f t="shared" si="3"/>
        <v>392</v>
      </c>
      <c r="I33" s="8">
        <f t="shared" si="4"/>
        <v>2294.67</v>
      </c>
      <c r="J33" s="45"/>
    </row>
    <row r="34" spans="1:10" ht="21" customHeight="1">
      <c r="A34" s="454"/>
      <c r="B34" s="263" t="s">
        <v>38</v>
      </c>
      <c r="C34" s="37">
        <v>3.5</v>
      </c>
      <c r="D34" s="36" t="s">
        <v>15</v>
      </c>
      <c r="E34" s="37">
        <v>1484</v>
      </c>
      <c r="F34" s="37">
        <f t="shared" si="2"/>
        <v>5194</v>
      </c>
      <c r="G34" s="37">
        <v>426</v>
      </c>
      <c r="H34" s="37">
        <f t="shared" si="3"/>
        <v>1491</v>
      </c>
      <c r="I34" s="8">
        <f t="shared" si="4"/>
        <v>6685</v>
      </c>
      <c r="J34" s="45"/>
    </row>
    <row r="35" spans="1:10" ht="21" customHeight="1">
      <c r="A35" s="116"/>
      <c r="B35" s="94" t="s">
        <v>133</v>
      </c>
      <c r="C35" s="3">
        <v>65.599999999999994</v>
      </c>
      <c r="D35" s="5" t="s">
        <v>15</v>
      </c>
      <c r="E35" s="3">
        <v>2149.5300000000002</v>
      </c>
      <c r="F35" s="3">
        <f t="shared" si="2"/>
        <v>141009.16800000001</v>
      </c>
      <c r="G35" s="3">
        <v>419</v>
      </c>
      <c r="H35" s="3">
        <f t="shared" si="3"/>
        <v>27486.399999999998</v>
      </c>
      <c r="I35" s="4">
        <f t="shared" si="4"/>
        <v>168495.568</v>
      </c>
      <c r="J35" s="23"/>
    </row>
    <row r="36" spans="1:10" ht="21" customHeight="1">
      <c r="A36" s="116"/>
      <c r="B36" s="94" t="s">
        <v>134</v>
      </c>
      <c r="C36" s="3">
        <v>294.8</v>
      </c>
      <c r="D36" s="5" t="s">
        <v>17</v>
      </c>
      <c r="E36" s="3">
        <v>479</v>
      </c>
      <c r="F36" s="3">
        <f>C36*E36</f>
        <v>141209.20000000001</v>
      </c>
      <c r="G36" s="3">
        <v>139</v>
      </c>
      <c r="H36" s="3">
        <f>C36*G36</f>
        <v>40977.200000000004</v>
      </c>
      <c r="I36" s="4">
        <f t="shared" si="4"/>
        <v>182186.40000000002</v>
      </c>
      <c r="J36" s="23"/>
    </row>
    <row r="37" spans="1:10" ht="21" customHeight="1">
      <c r="A37" s="116"/>
      <c r="B37" s="94" t="s">
        <v>132</v>
      </c>
      <c r="C37" s="3"/>
      <c r="D37" s="5"/>
      <c r="E37" s="3"/>
      <c r="F37" s="3"/>
      <c r="G37" s="3"/>
      <c r="H37" s="3"/>
      <c r="I37" s="4"/>
      <c r="J37" s="23"/>
    </row>
    <row r="38" spans="1:10" ht="21" customHeight="1">
      <c r="A38" s="116"/>
      <c r="B38" s="24" t="s">
        <v>208</v>
      </c>
      <c r="C38" s="3">
        <v>633</v>
      </c>
      <c r="D38" s="5" t="s">
        <v>19</v>
      </c>
      <c r="E38" s="3">
        <v>29.11</v>
      </c>
      <c r="F38" s="3">
        <f t="shared" ref="F38:F45" si="5">C38*E38</f>
        <v>18426.63</v>
      </c>
      <c r="G38" s="3">
        <v>4.4000000000000004</v>
      </c>
      <c r="H38" s="3">
        <f t="shared" ref="H38:H45" si="6">C38*G38</f>
        <v>2785.2000000000003</v>
      </c>
      <c r="I38" s="4">
        <f t="shared" ref="I38:I45" si="7">F38+H38</f>
        <v>21211.83</v>
      </c>
      <c r="J38" s="45"/>
    </row>
    <row r="39" spans="1:10" ht="21" customHeight="1">
      <c r="A39" s="116"/>
      <c r="B39" s="24" t="s">
        <v>191</v>
      </c>
      <c r="C39" s="3">
        <v>1290</v>
      </c>
      <c r="D39" s="5" t="s">
        <v>19</v>
      </c>
      <c r="E39" s="3">
        <v>24.5</v>
      </c>
      <c r="F39" s="3">
        <f t="shared" si="5"/>
        <v>31605</v>
      </c>
      <c r="G39" s="3">
        <v>4.4000000000000004</v>
      </c>
      <c r="H39" s="3">
        <f t="shared" si="6"/>
        <v>5676.0000000000009</v>
      </c>
      <c r="I39" s="4">
        <f t="shared" si="7"/>
        <v>37281</v>
      </c>
      <c r="J39" s="45"/>
    </row>
    <row r="40" spans="1:10" ht="21" customHeight="1">
      <c r="A40" s="116"/>
      <c r="B40" s="24" t="s">
        <v>682</v>
      </c>
      <c r="C40" s="306">
        <v>845</v>
      </c>
      <c r="D40" s="115" t="s">
        <v>19</v>
      </c>
      <c r="E40" s="3">
        <v>23.52</v>
      </c>
      <c r="F40" s="3">
        <f t="shared" si="5"/>
        <v>19874.400000000001</v>
      </c>
      <c r="G40" s="3">
        <v>3.6</v>
      </c>
      <c r="H40" s="3">
        <f t="shared" si="6"/>
        <v>3042</v>
      </c>
      <c r="I40" s="4">
        <f t="shared" si="7"/>
        <v>22916.400000000001</v>
      </c>
      <c r="J40" s="23"/>
    </row>
    <row r="41" spans="1:10" ht="21" customHeight="1">
      <c r="A41" s="116"/>
      <c r="B41" s="24" t="s">
        <v>683</v>
      </c>
      <c r="C41" s="306">
        <v>942</v>
      </c>
      <c r="D41" s="115" t="s">
        <v>19</v>
      </c>
      <c r="E41" s="3">
        <v>25.49</v>
      </c>
      <c r="F41" s="3">
        <f t="shared" si="5"/>
        <v>24011.579999999998</v>
      </c>
      <c r="G41" s="3">
        <v>3.6</v>
      </c>
      <c r="H41" s="3">
        <f t="shared" si="6"/>
        <v>3391.2000000000003</v>
      </c>
      <c r="I41" s="4">
        <f t="shared" si="7"/>
        <v>27402.78</v>
      </c>
      <c r="J41" s="23"/>
    </row>
    <row r="42" spans="1:10" ht="21" customHeight="1">
      <c r="A42" s="116"/>
      <c r="B42" s="24" t="s">
        <v>684</v>
      </c>
      <c r="C42" s="306">
        <v>2633</v>
      </c>
      <c r="D42" s="115" t="s">
        <v>19</v>
      </c>
      <c r="E42" s="3">
        <v>22.15</v>
      </c>
      <c r="F42" s="3">
        <f t="shared" si="5"/>
        <v>58320.95</v>
      </c>
      <c r="G42" s="3">
        <v>3.1</v>
      </c>
      <c r="H42" s="3">
        <f t="shared" si="6"/>
        <v>8162.3</v>
      </c>
      <c r="I42" s="4">
        <f t="shared" si="7"/>
        <v>66483.25</v>
      </c>
      <c r="J42" s="23"/>
    </row>
    <row r="43" spans="1:10" ht="21" customHeight="1">
      <c r="A43" s="116"/>
      <c r="B43" s="94" t="s">
        <v>39</v>
      </c>
      <c r="C43" s="3">
        <v>190</v>
      </c>
      <c r="D43" s="5" t="s">
        <v>19</v>
      </c>
      <c r="E43" s="3">
        <v>39.72</v>
      </c>
      <c r="F43" s="3">
        <f t="shared" si="5"/>
        <v>7546.8</v>
      </c>
      <c r="G43" s="3">
        <v>0</v>
      </c>
      <c r="H43" s="3">
        <f t="shared" si="6"/>
        <v>0</v>
      </c>
      <c r="I43" s="4">
        <f t="shared" si="7"/>
        <v>7546.8</v>
      </c>
      <c r="J43" s="23"/>
    </row>
    <row r="44" spans="1:10" ht="21" customHeight="1">
      <c r="A44" s="116"/>
      <c r="B44" s="94" t="s">
        <v>40</v>
      </c>
      <c r="C44" s="3">
        <v>73</v>
      </c>
      <c r="D44" s="5" t="s">
        <v>19</v>
      </c>
      <c r="E44" s="3">
        <v>56.07</v>
      </c>
      <c r="F44" s="3">
        <f t="shared" si="5"/>
        <v>4093.11</v>
      </c>
      <c r="G44" s="3">
        <v>0</v>
      </c>
      <c r="H44" s="3">
        <f t="shared" si="6"/>
        <v>0</v>
      </c>
      <c r="I44" s="4">
        <f t="shared" si="7"/>
        <v>4093.11</v>
      </c>
      <c r="J44" s="23"/>
    </row>
    <row r="45" spans="1:10" ht="21" customHeight="1">
      <c r="A45" s="116"/>
      <c r="B45" s="329" t="s">
        <v>688</v>
      </c>
      <c r="C45" s="3">
        <v>240.2</v>
      </c>
      <c r="D45" s="5" t="s">
        <v>17</v>
      </c>
      <c r="E45" s="3">
        <v>250</v>
      </c>
      <c r="F45" s="3">
        <f t="shared" si="5"/>
        <v>60050</v>
      </c>
      <c r="G45" s="3">
        <v>25</v>
      </c>
      <c r="H45" s="3">
        <f t="shared" si="6"/>
        <v>6005</v>
      </c>
      <c r="I45" s="4">
        <f t="shared" si="7"/>
        <v>66055</v>
      </c>
      <c r="J45" s="23"/>
    </row>
    <row r="46" spans="1:10" ht="21" customHeight="1">
      <c r="A46" s="116"/>
      <c r="B46" s="329" t="s">
        <v>689</v>
      </c>
      <c r="C46" s="3"/>
      <c r="D46" s="5"/>
      <c r="E46" s="3"/>
      <c r="F46" s="3"/>
      <c r="G46" s="3"/>
      <c r="H46" s="3"/>
      <c r="I46" s="4"/>
      <c r="J46" s="23"/>
    </row>
    <row r="47" spans="1:10" ht="21" customHeight="1">
      <c r="A47" s="116"/>
      <c r="B47" s="358" t="s">
        <v>209</v>
      </c>
      <c r="C47" s="3">
        <v>240.2</v>
      </c>
      <c r="D47" s="5" t="s">
        <v>17</v>
      </c>
      <c r="E47" s="3">
        <v>30</v>
      </c>
      <c r="F47" s="3">
        <f>C47*E47</f>
        <v>7206</v>
      </c>
      <c r="G47" s="3">
        <v>5</v>
      </c>
      <c r="H47" s="3">
        <f>C47*G47</f>
        <v>1201</v>
      </c>
      <c r="I47" s="4">
        <f>F47+H47</f>
        <v>8407</v>
      </c>
      <c r="J47" s="23"/>
    </row>
    <row r="48" spans="1:10" ht="21" customHeight="1">
      <c r="A48" s="116"/>
      <c r="B48" s="94" t="s">
        <v>43</v>
      </c>
      <c r="C48" s="3">
        <v>8.9</v>
      </c>
      <c r="D48" s="5" t="s">
        <v>17</v>
      </c>
      <c r="E48" s="3">
        <v>0</v>
      </c>
      <c r="F48" s="3">
        <f>C48*E48</f>
        <v>0</v>
      </c>
      <c r="G48" s="3">
        <v>45</v>
      </c>
      <c r="H48" s="3">
        <f>C48*G48</f>
        <v>400.5</v>
      </c>
      <c r="I48" s="4">
        <f>F48+H48</f>
        <v>400.5</v>
      </c>
      <c r="J48" s="23"/>
    </row>
    <row r="49" spans="1:10" ht="21" customHeight="1">
      <c r="A49" s="454"/>
      <c r="B49" s="263" t="s">
        <v>93</v>
      </c>
      <c r="C49" s="37">
        <v>445</v>
      </c>
      <c r="D49" s="36" t="s">
        <v>17</v>
      </c>
      <c r="E49" s="37">
        <v>85</v>
      </c>
      <c r="F49" s="37">
        <f>C49*E49</f>
        <v>37825</v>
      </c>
      <c r="G49" s="37">
        <v>0</v>
      </c>
      <c r="H49" s="37">
        <f>C49*G49</f>
        <v>0</v>
      </c>
      <c r="I49" s="28">
        <f>F49+H49</f>
        <v>37825</v>
      </c>
      <c r="J49" s="45"/>
    </row>
    <row r="50" spans="1:10" s="31" customFormat="1" ht="21" customHeight="1" thickBot="1">
      <c r="A50" s="116"/>
      <c r="B50" s="316" t="s">
        <v>68</v>
      </c>
      <c r="C50" s="85"/>
      <c r="D50" s="115"/>
      <c r="E50" s="3"/>
      <c r="F50" s="3"/>
      <c r="G50" s="3"/>
      <c r="H50" s="3"/>
      <c r="I50" s="137">
        <f>SUM(I32:I49)</f>
        <v>675921.30800000008</v>
      </c>
      <c r="J50" s="23"/>
    </row>
    <row r="51" spans="1:10" s="31" customFormat="1" ht="21" customHeight="1">
      <c r="A51" s="324"/>
      <c r="B51" s="602"/>
      <c r="C51" s="603"/>
      <c r="D51" s="604"/>
      <c r="E51" s="147"/>
      <c r="F51" s="147"/>
      <c r="G51" s="147"/>
      <c r="H51" s="147"/>
      <c r="I51" s="104"/>
      <c r="J51" s="148"/>
    </row>
    <row r="52" spans="1:10" s="31" customFormat="1" ht="21" customHeight="1">
      <c r="A52" s="168">
        <v>1.3</v>
      </c>
      <c r="B52" s="317" t="s">
        <v>171</v>
      </c>
      <c r="C52" s="318"/>
      <c r="D52" s="314"/>
      <c r="E52" s="37"/>
      <c r="F52" s="37"/>
      <c r="G52" s="37"/>
      <c r="H52" s="37"/>
      <c r="I52" s="8"/>
      <c r="J52" s="45"/>
    </row>
    <row r="53" spans="1:10" s="31" customFormat="1" ht="21" customHeight="1">
      <c r="A53" s="168" t="s">
        <v>582</v>
      </c>
      <c r="B53" s="317" t="s">
        <v>179</v>
      </c>
      <c r="C53" s="318"/>
      <c r="D53" s="314"/>
      <c r="E53" s="37"/>
      <c r="F53" s="37"/>
      <c r="G53" s="37"/>
      <c r="H53" s="37"/>
      <c r="I53" s="8"/>
      <c r="J53" s="45"/>
    </row>
    <row r="54" spans="1:10" ht="21" customHeight="1">
      <c r="A54" s="116"/>
      <c r="B54" s="337" t="s">
        <v>233</v>
      </c>
      <c r="C54" s="29">
        <v>140</v>
      </c>
      <c r="D54" s="5" t="s">
        <v>20</v>
      </c>
      <c r="E54" s="3">
        <v>93</v>
      </c>
      <c r="F54" s="3">
        <f t="shared" ref="F54:F57" si="8">C54*E54</f>
        <v>13020</v>
      </c>
      <c r="G54" s="3">
        <v>27.9</v>
      </c>
      <c r="H54" s="3">
        <f t="shared" ref="H54:H57" si="9">C54*G54</f>
        <v>3906</v>
      </c>
      <c r="I54" s="4">
        <f t="shared" ref="I54:I57" si="10">F54+H54</f>
        <v>16926</v>
      </c>
      <c r="J54" s="23"/>
    </row>
    <row r="55" spans="1:10" ht="21" customHeight="1">
      <c r="A55" s="117"/>
      <c r="B55" s="455" t="s">
        <v>690</v>
      </c>
      <c r="C55" s="307">
        <v>305.60000000000002</v>
      </c>
      <c r="D55" s="314" t="s">
        <v>19</v>
      </c>
      <c r="E55" s="37">
        <v>27.1</v>
      </c>
      <c r="F55" s="37">
        <f>C55*E55</f>
        <v>8281.76</v>
      </c>
      <c r="G55" s="37">
        <v>10</v>
      </c>
      <c r="H55" s="37">
        <f>C55*G55</f>
        <v>3056</v>
      </c>
      <c r="I55" s="8">
        <f>F55+H55</f>
        <v>11337.76</v>
      </c>
      <c r="J55" s="45"/>
    </row>
    <row r="56" spans="1:10" ht="21" customHeight="1">
      <c r="A56" s="116"/>
      <c r="B56" s="337" t="s">
        <v>691</v>
      </c>
      <c r="C56" s="306">
        <v>3606.1</v>
      </c>
      <c r="D56" s="115" t="s">
        <v>19</v>
      </c>
      <c r="E56" s="3">
        <v>29.2</v>
      </c>
      <c r="F56" s="3">
        <f t="shared" si="8"/>
        <v>105298.12</v>
      </c>
      <c r="G56" s="3">
        <v>10</v>
      </c>
      <c r="H56" s="3">
        <f t="shared" si="9"/>
        <v>36061</v>
      </c>
      <c r="I56" s="4">
        <f t="shared" si="10"/>
        <v>141359.12</v>
      </c>
      <c r="J56" s="23"/>
    </row>
    <row r="57" spans="1:10" ht="21" customHeight="1">
      <c r="A57" s="117"/>
      <c r="B57" s="455" t="s">
        <v>180</v>
      </c>
      <c r="C57" s="307">
        <v>96.3</v>
      </c>
      <c r="D57" s="314" t="s">
        <v>17</v>
      </c>
      <c r="E57" s="37">
        <v>65</v>
      </c>
      <c r="F57" s="37">
        <f t="shared" si="8"/>
        <v>6259.5</v>
      </c>
      <c r="G57" s="37">
        <v>38</v>
      </c>
      <c r="H57" s="37">
        <f t="shared" si="9"/>
        <v>3659.4</v>
      </c>
      <c r="I57" s="28">
        <f t="shared" si="10"/>
        <v>9918.9</v>
      </c>
      <c r="J57" s="45"/>
    </row>
    <row r="58" spans="1:10" s="31" customFormat="1" ht="21" customHeight="1" thickBot="1">
      <c r="A58" s="117"/>
      <c r="B58" s="319" t="s">
        <v>181</v>
      </c>
      <c r="C58" s="307"/>
      <c r="D58" s="314"/>
      <c r="E58" s="37"/>
      <c r="F58" s="37"/>
      <c r="G58" s="37"/>
      <c r="H58" s="37"/>
      <c r="I58" s="137">
        <f>SUM(I54:I57)</f>
        <v>179541.78</v>
      </c>
      <c r="J58" s="45"/>
    </row>
    <row r="59" spans="1:10" s="31" customFormat="1" ht="21" customHeight="1">
      <c r="A59" s="168" t="s">
        <v>586</v>
      </c>
      <c r="B59" s="310" t="s">
        <v>210</v>
      </c>
      <c r="C59" s="85"/>
      <c r="D59" s="115"/>
      <c r="E59" s="3"/>
      <c r="F59" s="3"/>
      <c r="G59" s="3"/>
      <c r="H59" s="3"/>
      <c r="I59" s="8"/>
      <c r="J59" s="23"/>
    </row>
    <row r="60" spans="1:10" ht="21" customHeight="1">
      <c r="A60" s="116"/>
      <c r="B60" s="337" t="s">
        <v>348</v>
      </c>
      <c r="C60" s="306">
        <v>17.600000000000001</v>
      </c>
      <c r="D60" s="115" t="s">
        <v>19</v>
      </c>
      <c r="E60" s="3">
        <v>27.1</v>
      </c>
      <c r="F60" s="3">
        <f t="shared" ref="F60:F74" si="11">C60*E60</f>
        <v>476.96000000000004</v>
      </c>
      <c r="G60" s="3">
        <v>10</v>
      </c>
      <c r="H60" s="3">
        <f t="shared" ref="H60:H74" si="12">C60*G60</f>
        <v>176</v>
      </c>
      <c r="I60" s="4">
        <f t="shared" ref="I60:I74" si="13">F60+H60</f>
        <v>652.96</v>
      </c>
      <c r="J60" s="23"/>
    </row>
    <row r="61" spans="1:10" ht="21" customHeight="1">
      <c r="A61" s="116"/>
      <c r="B61" s="337" t="s">
        <v>447</v>
      </c>
      <c r="C61" s="306">
        <v>43.6</v>
      </c>
      <c r="D61" s="115" t="s">
        <v>19</v>
      </c>
      <c r="E61" s="3">
        <v>27</v>
      </c>
      <c r="F61" s="3">
        <f t="shared" si="11"/>
        <v>1177.2</v>
      </c>
      <c r="G61" s="3">
        <v>10</v>
      </c>
      <c r="H61" s="3">
        <f t="shared" si="12"/>
        <v>436</v>
      </c>
      <c r="I61" s="4">
        <f t="shared" si="13"/>
        <v>1613.2</v>
      </c>
      <c r="J61" s="23"/>
    </row>
    <row r="62" spans="1:10" ht="21" customHeight="1">
      <c r="A62" s="116"/>
      <c r="B62" s="337" t="s">
        <v>692</v>
      </c>
      <c r="C62" s="306">
        <v>1797.1</v>
      </c>
      <c r="D62" s="115" t="s">
        <v>19</v>
      </c>
      <c r="E62" s="3">
        <v>26.6</v>
      </c>
      <c r="F62" s="3">
        <f t="shared" si="11"/>
        <v>47802.86</v>
      </c>
      <c r="G62" s="3">
        <v>10</v>
      </c>
      <c r="H62" s="3">
        <f t="shared" si="12"/>
        <v>17971</v>
      </c>
      <c r="I62" s="4">
        <f t="shared" si="13"/>
        <v>65773.86</v>
      </c>
      <c r="J62" s="23"/>
    </row>
    <row r="63" spans="1:10" ht="21" customHeight="1">
      <c r="A63" s="117"/>
      <c r="B63" s="455" t="s">
        <v>693</v>
      </c>
      <c r="C63" s="307">
        <v>1954.8</v>
      </c>
      <c r="D63" s="314" t="s">
        <v>19</v>
      </c>
      <c r="E63" s="37">
        <v>28.3</v>
      </c>
      <c r="F63" s="37">
        <f t="shared" si="11"/>
        <v>55320.84</v>
      </c>
      <c r="G63" s="37">
        <v>10</v>
      </c>
      <c r="H63" s="37">
        <f t="shared" si="12"/>
        <v>19548</v>
      </c>
      <c r="I63" s="8">
        <f t="shared" si="13"/>
        <v>74868.84</v>
      </c>
      <c r="J63" s="45"/>
    </row>
    <row r="64" spans="1:10" ht="21" customHeight="1">
      <c r="A64" s="117"/>
      <c r="B64" s="455" t="s">
        <v>694</v>
      </c>
      <c r="C64" s="307">
        <v>545.1</v>
      </c>
      <c r="D64" s="314" t="s">
        <v>19</v>
      </c>
      <c r="E64" s="37">
        <v>28.5</v>
      </c>
      <c r="F64" s="37">
        <f t="shared" si="11"/>
        <v>15535.35</v>
      </c>
      <c r="G64" s="37">
        <v>10</v>
      </c>
      <c r="H64" s="37">
        <f t="shared" si="12"/>
        <v>5451</v>
      </c>
      <c r="I64" s="8">
        <f t="shared" si="13"/>
        <v>20986.35</v>
      </c>
      <c r="J64" s="45"/>
    </row>
    <row r="65" spans="1:10" ht="21" customHeight="1">
      <c r="A65" s="117"/>
      <c r="B65" s="455" t="s">
        <v>695</v>
      </c>
      <c r="C65" s="543">
        <v>2607</v>
      </c>
      <c r="D65" s="314" t="s">
        <v>19</v>
      </c>
      <c r="E65" s="37">
        <v>27.8</v>
      </c>
      <c r="F65" s="37">
        <f t="shared" si="11"/>
        <v>72474.600000000006</v>
      </c>
      <c r="G65" s="37">
        <v>10</v>
      </c>
      <c r="H65" s="37">
        <f t="shared" si="12"/>
        <v>26070</v>
      </c>
      <c r="I65" s="8">
        <f t="shared" si="13"/>
        <v>98544.6</v>
      </c>
      <c r="J65" s="45"/>
    </row>
    <row r="66" spans="1:10" ht="21" customHeight="1">
      <c r="A66" s="117"/>
      <c r="B66" s="455" t="s">
        <v>696</v>
      </c>
      <c r="C66" s="543">
        <v>678.4</v>
      </c>
      <c r="D66" s="314" t="s">
        <v>19</v>
      </c>
      <c r="E66" s="37">
        <v>28.4</v>
      </c>
      <c r="F66" s="37">
        <f t="shared" si="11"/>
        <v>19266.559999999998</v>
      </c>
      <c r="G66" s="37">
        <v>10</v>
      </c>
      <c r="H66" s="37">
        <f t="shared" si="12"/>
        <v>6784</v>
      </c>
      <c r="I66" s="8">
        <f t="shared" si="13"/>
        <v>26050.559999999998</v>
      </c>
      <c r="J66" s="45"/>
    </row>
    <row r="67" spans="1:10" ht="21" customHeight="1">
      <c r="A67" s="116"/>
      <c r="B67" s="337" t="s">
        <v>697</v>
      </c>
      <c r="C67" s="544">
        <v>177.6</v>
      </c>
      <c r="D67" s="115" t="s">
        <v>19</v>
      </c>
      <c r="E67" s="3">
        <v>28.6</v>
      </c>
      <c r="F67" s="3">
        <f t="shared" si="11"/>
        <v>5079.3599999999997</v>
      </c>
      <c r="G67" s="3">
        <v>10</v>
      </c>
      <c r="H67" s="3">
        <f t="shared" si="12"/>
        <v>1776</v>
      </c>
      <c r="I67" s="4">
        <f t="shared" si="13"/>
        <v>6855.36</v>
      </c>
      <c r="J67" s="23"/>
    </row>
    <row r="68" spans="1:10" ht="21" customHeight="1">
      <c r="A68" s="117"/>
      <c r="B68" s="455" t="s">
        <v>698</v>
      </c>
      <c r="C68" s="307">
        <v>361.5</v>
      </c>
      <c r="D68" s="314" t="s">
        <v>19</v>
      </c>
      <c r="E68" s="37">
        <v>28.7</v>
      </c>
      <c r="F68" s="37">
        <f t="shared" si="11"/>
        <v>10375.049999999999</v>
      </c>
      <c r="G68" s="37">
        <v>10</v>
      </c>
      <c r="H68" s="37">
        <f t="shared" si="12"/>
        <v>3615</v>
      </c>
      <c r="I68" s="8">
        <f t="shared" si="13"/>
        <v>13990.05</v>
      </c>
      <c r="J68" s="45"/>
    </row>
    <row r="69" spans="1:10" ht="21" customHeight="1">
      <c r="A69" s="116"/>
      <c r="B69" s="337" t="s">
        <v>699</v>
      </c>
      <c r="C69" s="544">
        <v>131.69999999999999</v>
      </c>
      <c r="D69" s="115" t="s">
        <v>19</v>
      </c>
      <c r="E69" s="3">
        <v>24.9</v>
      </c>
      <c r="F69" s="3">
        <f t="shared" si="11"/>
        <v>3279.3299999999995</v>
      </c>
      <c r="G69" s="3">
        <v>10</v>
      </c>
      <c r="H69" s="3">
        <f t="shared" si="12"/>
        <v>1317</v>
      </c>
      <c r="I69" s="4">
        <f t="shared" si="13"/>
        <v>4596.33</v>
      </c>
      <c r="J69" s="23"/>
    </row>
    <row r="70" spans="1:10" ht="21" customHeight="1">
      <c r="A70" s="116"/>
      <c r="B70" s="337" t="s">
        <v>700</v>
      </c>
      <c r="C70" s="544">
        <v>90.4</v>
      </c>
      <c r="D70" s="115" t="s">
        <v>19</v>
      </c>
      <c r="E70" s="3">
        <v>24.5</v>
      </c>
      <c r="F70" s="3">
        <f t="shared" si="11"/>
        <v>2214.8000000000002</v>
      </c>
      <c r="G70" s="3">
        <v>10</v>
      </c>
      <c r="H70" s="3">
        <f t="shared" si="12"/>
        <v>904</v>
      </c>
      <c r="I70" s="4">
        <f t="shared" si="13"/>
        <v>3118.8</v>
      </c>
      <c r="J70" s="23"/>
    </row>
    <row r="71" spans="1:10" ht="21" customHeight="1">
      <c r="A71" s="117"/>
      <c r="B71" s="455" t="s">
        <v>701</v>
      </c>
      <c r="C71" s="543">
        <v>65</v>
      </c>
      <c r="D71" s="314" t="s">
        <v>19</v>
      </c>
      <c r="E71" s="37">
        <v>26.14</v>
      </c>
      <c r="F71" s="37">
        <f t="shared" si="11"/>
        <v>1699.1000000000001</v>
      </c>
      <c r="G71" s="37">
        <v>10</v>
      </c>
      <c r="H71" s="37">
        <f t="shared" si="12"/>
        <v>650</v>
      </c>
      <c r="I71" s="8">
        <f t="shared" si="13"/>
        <v>2349.1000000000004</v>
      </c>
      <c r="J71" s="45"/>
    </row>
    <row r="72" spans="1:10" ht="21" customHeight="1">
      <c r="A72" s="315"/>
      <c r="B72" s="545" t="s">
        <v>267</v>
      </c>
      <c r="C72" s="546">
        <v>98</v>
      </c>
      <c r="D72" s="547" t="s">
        <v>19</v>
      </c>
      <c r="E72" s="109">
        <v>23.77</v>
      </c>
      <c r="F72" s="109">
        <f t="shared" si="11"/>
        <v>2329.46</v>
      </c>
      <c r="G72" s="109">
        <v>3.3</v>
      </c>
      <c r="H72" s="109">
        <f t="shared" si="12"/>
        <v>323.39999999999998</v>
      </c>
      <c r="I72" s="88">
        <f t="shared" si="13"/>
        <v>2652.86</v>
      </c>
      <c r="J72" s="110"/>
    </row>
    <row r="73" spans="1:10" ht="21" customHeight="1">
      <c r="A73" s="117"/>
      <c r="B73" s="455" t="s">
        <v>578</v>
      </c>
      <c r="C73" s="543">
        <v>16</v>
      </c>
      <c r="D73" s="314" t="s">
        <v>20</v>
      </c>
      <c r="E73" s="37">
        <v>15</v>
      </c>
      <c r="F73" s="37">
        <f t="shared" si="11"/>
        <v>240</v>
      </c>
      <c r="G73" s="37">
        <v>10</v>
      </c>
      <c r="H73" s="37">
        <f t="shared" si="12"/>
        <v>160</v>
      </c>
      <c r="I73" s="8">
        <f t="shared" si="13"/>
        <v>400</v>
      </c>
      <c r="J73" s="45"/>
    </row>
    <row r="74" spans="1:10" ht="21" customHeight="1">
      <c r="A74" s="116"/>
      <c r="B74" s="337" t="s">
        <v>180</v>
      </c>
      <c r="C74" s="306">
        <v>474.5</v>
      </c>
      <c r="D74" s="115" t="s">
        <v>17</v>
      </c>
      <c r="E74" s="3">
        <v>65</v>
      </c>
      <c r="F74" s="3">
        <f t="shared" si="11"/>
        <v>30842.5</v>
      </c>
      <c r="G74" s="3">
        <v>38</v>
      </c>
      <c r="H74" s="3">
        <f t="shared" si="12"/>
        <v>18031</v>
      </c>
      <c r="I74" s="17">
        <f t="shared" si="13"/>
        <v>48873.5</v>
      </c>
      <c r="J74" s="23"/>
    </row>
    <row r="75" spans="1:10" s="31" customFormat="1" ht="21" customHeight="1" thickBot="1">
      <c r="A75" s="116"/>
      <c r="B75" s="316" t="s">
        <v>211</v>
      </c>
      <c r="C75" s="306"/>
      <c r="D75" s="115"/>
      <c r="E75" s="3"/>
      <c r="F75" s="3"/>
      <c r="G75" s="3"/>
      <c r="H75" s="3"/>
      <c r="I75" s="137">
        <f>SUM(I60:I74)</f>
        <v>371326.36999999994</v>
      </c>
      <c r="J75" s="23"/>
    </row>
    <row r="76" spans="1:10" s="31" customFormat="1" ht="21" customHeight="1">
      <c r="A76" s="168" t="s">
        <v>589</v>
      </c>
      <c r="B76" s="310" t="s">
        <v>247</v>
      </c>
      <c r="C76" s="85"/>
      <c r="D76" s="115"/>
      <c r="E76" s="3"/>
      <c r="F76" s="3"/>
      <c r="G76" s="3"/>
      <c r="H76" s="3"/>
      <c r="I76" s="8"/>
      <c r="J76" s="23"/>
    </row>
    <row r="77" spans="1:10" ht="21" customHeight="1">
      <c r="A77" s="116"/>
      <c r="B77" s="337" t="s">
        <v>702</v>
      </c>
      <c r="C77" s="306">
        <v>934</v>
      </c>
      <c r="D77" s="115" t="s">
        <v>19</v>
      </c>
      <c r="E77" s="3">
        <v>28.3</v>
      </c>
      <c r="F77" s="3">
        <f t="shared" ref="F77:F78" si="14">C77*E77</f>
        <v>26432.2</v>
      </c>
      <c r="G77" s="3">
        <v>10</v>
      </c>
      <c r="H77" s="3">
        <f t="shared" ref="H77:H78" si="15">C77*G77</f>
        <v>9340</v>
      </c>
      <c r="I77" s="4">
        <f t="shared" ref="I77:I78" si="16">F77+H77</f>
        <v>35772.199999999997</v>
      </c>
      <c r="J77" s="23"/>
    </row>
    <row r="78" spans="1:10" ht="21" customHeight="1">
      <c r="A78" s="116"/>
      <c r="B78" s="337" t="s">
        <v>180</v>
      </c>
      <c r="C78" s="306">
        <v>29</v>
      </c>
      <c r="D78" s="115" t="s">
        <v>17</v>
      </c>
      <c r="E78" s="3">
        <v>65</v>
      </c>
      <c r="F78" s="3">
        <f t="shared" si="14"/>
        <v>1885</v>
      </c>
      <c r="G78" s="3">
        <v>38</v>
      </c>
      <c r="H78" s="3">
        <f t="shared" si="15"/>
        <v>1102</v>
      </c>
      <c r="I78" s="17">
        <f t="shared" si="16"/>
        <v>2987</v>
      </c>
      <c r="J78" s="23"/>
    </row>
    <row r="79" spans="1:10" s="31" customFormat="1" ht="21" customHeight="1" thickBot="1">
      <c r="A79" s="116"/>
      <c r="B79" s="316" t="s">
        <v>579</v>
      </c>
      <c r="C79" s="306"/>
      <c r="D79" s="115"/>
      <c r="E79" s="3"/>
      <c r="F79" s="3"/>
      <c r="G79" s="3"/>
      <c r="H79" s="3"/>
      <c r="I79" s="137">
        <f>SUM(I77:I78)</f>
        <v>38759.199999999997</v>
      </c>
      <c r="J79" s="23"/>
    </row>
    <row r="80" spans="1:10" s="31" customFormat="1" ht="21" customHeight="1">
      <c r="A80" s="168" t="s">
        <v>993</v>
      </c>
      <c r="B80" s="317" t="s">
        <v>977</v>
      </c>
      <c r="C80" s="307"/>
      <c r="D80" s="314"/>
      <c r="E80" s="37"/>
      <c r="F80" s="37"/>
      <c r="G80" s="37"/>
      <c r="H80" s="37"/>
      <c r="I80" s="8"/>
      <c r="J80" s="45"/>
    </row>
    <row r="81" spans="1:10" s="31" customFormat="1" ht="21" customHeight="1">
      <c r="A81" s="116"/>
      <c r="B81" s="337" t="s">
        <v>978</v>
      </c>
      <c r="C81" s="306">
        <v>132</v>
      </c>
      <c r="D81" s="115" t="s">
        <v>19</v>
      </c>
      <c r="E81" s="3">
        <v>27.8</v>
      </c>
      <c r="F81" s="3">
        <f t="shared" ref="F81:F82" si="17">C81*E81</f>
        <v>3669.6</v>
      </c>
      <c r="G81" s="3">
        <v>10</v>
      </c>
      <c r="H81" s="3">
        <f t="shared" ref="H81:H82" si="18">C81*G81</f>
        <v>1320</v>
      </c>
      <c r="I81" s="4">
        <f t="shared" ref="I81:I82" si="19">F81+H81</f>
        <v>4989.6000000000004</v>
      </c>
      <c r="J81" s="23"/>
    </row>
    <row r="82" spans="1:10" s="31" customFormat="1" ht="21" customHeight="1">
      <c r="A82" s="116"/>
      <c r="B82" s="337" t="s">
        <v>180</v>
      </c>
      <c r="C82" s="306">
        <v>9.6</v>
      </c>
      <c r="D82" s="115" t="s">
        <v>17</v>
      </c>
      <c r="E82" s="3">
        <v>65</v>
      </c>
      <c r="F82" s="3">
        <f t="shared" si="17"/>
        <v>624</v>
      </c>
      <c r="G82" s="3">
        <v>38</v>
      </c>
      <c r="H82" s="3">
        <f t="shared" si="18"/>
        <v>364.8</v>
      </c>
      <c r="I82" s="17">
        <f t="shared" si="19"/>
        <v>988.8</v>
      </c>
      <c r="J82" s="23"/>
    </row>
    <row r="83" spans="1:10" s="31" customFormat="1" ht="21" customHeight="1" thickBot="1">
      <c r="A83" s="116"/>
      <c r="B83" s="316" t="s">
        <v>979</v>
      </c>
      <c r="C83" s="306"/>
      <c r="D83" s="115"/>
      <c r="E83" s="3"/>
      <c r="F83" s="3"/>
      <c r="G83" s="3"/>
      <c r="H83" s="3"/>
      <c r="I83" s="137">
        <f>SUM(I81:I82)</f>
        <v>5978.4000000000005</v>
      </c>
      <c r="J83" s="23"/>
    </row>
    <row r="84" spans="1:10" s="31" customFormat="1" ht="21" customHeight="1" thickBot="1">
      <c r="A84" s="116"/>
      <c r="B84" s="316" t="s">
        <v>182</v>
      </c>
      <c r="C84" s="85"/>
      <c r="D84" s="115"/>
      <c r="E84" s="3"/>
      <c r="F84" s="3"/>
      <c r="G84" s="3"/>
      <c r="H84" s="3"/>
      <c r="I84" s="120">
        <f>I58+I75+I79+I83</f>
        <v>595605.74999999988</v>
      </c>
      <c r="J84" s="23"/>
    </row>
    <row r="85" spans="1:10" s="31" customFormat="1" ht="21" customHeight="1">
      <c r="A85" s="117"/>
      <c r="B85" s="319"/>
      <c r="C85" s="318"/>
      <c r="D85" s="314"/>
      <c r="E85" s="37"/>
      <c r="F85" s="37"/>
      <c r="G85" s="37"/>
      <c r="H85" s="37"/>
      <c r="I85" s="28"/>
      <c r="J85" s="45"/>
    </row>
    <row r="86" spans="1:10" s="31" customFormat="1" ht="21" customHeight="1" thickBot="1">
      <c r="A86" s="117"/>
      <c r="B86" s="43" t="s">
        <v>21</v>
      </c>
      <c r="C86" s="37"/>
      <c r="D86" s="36"/>
      <c r="E86" s="37"/>
      <c r="F86" s="37"/>
      <c r="G86" s="37"/>
      <c r="H86" s="37"/>
      <c r="I86" s="137">
        <f>I29+I50+I84</f>
        <v>1664293.5630000001</v>
      </c>
      <c r="J86" s="45"/>
    </row>
    <row r="87" spans="1:10" s="31" customFormat="1" ht="21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</row>
    <row r="88" spans="1:10" s="31" customFormat="1" ht="21" customHeight="1">
      <c r="A88" s="45"/>
      <c r="B88" s="45"/>
      <c r="C88" s="45"/>
      <c r="D88" s="45"/>
      <c r="E88" s="45"/>
      <c r="F88" s="45"/>
      <c r="G88" s="45"/>
      <c r="H88" s="45"/>
      <c r="I88" s="45"/>
      <c r="J88" s="45"/>
    </row>
    <row r="89" spans="1:10" s="31" customFormat="1" ht="21" customHeight="1">
      <c r="A89" s="116"/>
      <c r="B89" s="316"/>
      <c r="C89" s="85"/>
      <c r="D89" s="115"/>
      <c r="E89" s="3"/>
      <c r="F89" s="3"/>
      <c r="G89" s="3"/>
      <c r="H89" s="3"/>
      <c r="I89" s="4"/>
      <c r="J89" s="23"/>
    </row>
    <row r="90" spans="1:10" s="31" customFormat="1" ht="21" customHeight="1">
      <c r="A90" s="116"/>
      <c r="B90" s="316"/>
      <c r="C90" s="85"/>
      <c r="D90" s="115"/>
      <c r="E90" s="3"/>
      <c r="F90" s="3"/>
      <c r="G90" s="3"/>
      <c r="H90" s="3"/>
      <c r="I90" s="4"/>
      <c r="J90" s="23"/>
    </row>
    <row r="91" spans="1:10" s="31" customFormat="1" ht="21" customHeight="1">
      <c r="A91" s="320"/>
      <c r="B91" s="321"/>
      <c r="C91" s="322"/>
      <c r="D91" s="323"/>
      <c r="E91" s="121"/>
      <c r="F91" s="121"/>
      <c r="G91" s="121"/>
      <c r="H91" s="121"/>
      <c r="I91" s="28"/>
      <c r="J91" s="93"/>
    </row>
    <row r="92" spans="1:10" s="31" customFormat="1" ht="21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</row>
    <row r="93" spans="1:10" s="31" customFormat="1" ht="20.100000000000001" customHeight="1">
      <c r="A93" s="548"/>
      <c r="B93" s="152"/>
      <c r="C93" s="171"/>
      <c r="D93" s="152"/>
      <c r="E93" s="152"/>
      <c r="F93" s="152"/>
      <c r="G93" s="152"/>
      <c r="H93" s="152"/>
      <c r="I93" s="159"/>
      <c r="J93" s="152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4" orientation="landscape" useFirstPageNumber="1" r:id="rId1"/>
  <headerFooter alignWithMargins="0">
    <oddHeader xml:space="preserve">&amp;R&amp;"TH SarabunPSK,Regular"&amp;12&amp;K01+000แบบ ปร.4 แผ่นที่ &amp;P/58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40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26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s="30" customFormat="1" ht="2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292"/>
    </row>
    <row r="3" spans="1:10" s="30" customFormat="1" ht="2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293"/>
    </row>
    <row r="4" spans="1:10" s="30" customFormat="1" ht="2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293"/>
    </row>
    <row r="5" spans="1:10" s="30" customFormat="1" ht="2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293"/>
    </row>
    <row r="6" spans="1:10" s="30" customFormat="1" ht="2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293"/>
    </row>
    <row r="7" spans="1:10" s="31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55" t="s">
        <v>49</v>
      </c>
      <c r="B8" s="755" t="s">
        <v>0</v>
      </c>
      <c r="C8" s="756" t="s">
        <v>1</v>
      </c>
      <c r="D8" s="755" t="s">
        <v>2</v>
      </c>
      <c r="E8" s="757" t="s">
        <v>3</v>
      </c>
      <c r="F8" s="758"/>
      <c r="G8" s="757" t="s">
        <v>4</v>
      </c>
      <c r="H8" s="758"/>
      <c r="I8" s="584" t="s">
        <v>5</v>
      </c>
      <c r="J8" s="755" t="s">
        <v>7</v>
      </c>
    </row>
    <row r="9" spans="1:10" ht="21" customHeight="1">
      <c r="A9" s="748"/>
      <c r="B9" s="748"/>
      <c r="C9" s="752"/>
      <c r="D9" s="748"/>
      <c r="E9" s="584" t="s">
        <v>278</v>
      </c>
      <c r="F9" s="312" t="s">
        <v>279</v>
      </c>
      <c r="G9" s="584" t="s">
        <v>278</v>
      </c>
      <c r="H9" s="312" t="s">
        <v>279</v>
      </c>
      <c r="I9" s="142" t="s">
        <v>154</v>
      </c>
      <c r="J9" s="748"/>
    </row>
    <row r="10" spans="1:10" ht="21" customHeight="1">
      <c r="A10" s="338">
        <v>2</v>
      </c>
      <c r="B10" s="339" t="s">
        <v>9</v>
      </c>
      <c r="C10" s="105"/>
      <c r="D10" s="2"/>
      <c r="E10" s="2"/>
      <c r="F10" s="2"/>
      <c r="G10" s="2"/>
      <c r="H10" s="2"/>
      <c r="I10" s="2"/>
      <c r="J10" s="39"/>
    </row>
    <row r="11" spans="1:10" ht="21" customHeight="1">
      <c r="A11" s="99">
        <v>2.1</v>
      </c>
      <c r="B11" s="340" t="s">
        <v>96</v>
      </c>
      <c r="C11" s="3"/>
      <c r="D11" s="5"/>
      <c r="E11" s="3"/>
      <c r="F11" s="3"/>
      <c r="G11" s="3"/>
      <c r="H11" s="3"/>
      <c r="I11" s="4"/>
      <c r="J11" s="67"/>
    </row>
    <row r="12" spans="1:10" ht="21" customHeight="1">
      <c r="A12" s="295"/>
      <c r="B12" s="94" t="s">
        <v>454</v>
      </c>
      <c r="C12" s="3">
        <v>473.5</v>
      </c>
      <c r="D12" s="5" t="s">
        <v>17</v>
      </c>
      <c r="E12" s="3">
        <v>370</v>
      </c>
      <c r="F12" s="3">
        <f>C12*E12</f>
        <v>175195</v>
      </c>
      <c r="G12" s="3">
        <v>70</v>
      </c>
      <c r="H12" s="3">
        <f>C12*G12</f>
        <v>33145</v>
      </c>
      <c r="I12" s="4">
        <f>F12+H12</f>
        <v>208340</v>
      </c>
      <c r="J12" s="52"/>
    </row>
    <row r="13" spans="1:10" ht="21" customHeight="1">
      <c r="A13" s="295"/>
      <c r="B13" s="24" t="s">
        <v>455</v>
      </c>
      <c r="C13" s="3"/>
      <c r="D13" s="5"/>
      <c r="E13" s="3"/>
      <c r="F13" s="3"/>
      <c r="G13" s="3"/>
      <c r="H13" s="3"/>
      <c r="I13" s="4"/>
      <c r="J13" s="52"/>
    </row>
    <row r="14" spans="1:10" ht="21" customHeight="1">
      <c r="A14" s="295"/>
      <c r="B14" s="94" t="s">
        <v>456</v>
      </c>
      <c r="C14" s="3">
        <v>81.3</v>
      </c>
      <c r="D14" s="5" t="s">
        <v>22</v>
      </c>
      <c r="E14" s="3">
        <v>305</v>
      </c>
      <c r="F14" s="3">
        <f>C14*E14</f>
        <v>24796.5</v>
      </c>
      <c r="G14" s="3">
        <v>50</v>
      </c>
      <c r="H14" s="3">
        <f>C14*G14</f>
        <v>4065</v>
      </c>
      <c r="I14" s="4">
        <f>F14+H14</f>
        <v>28861.5</v>
      </c>
      <c r="J14" s="67"/>
    </row>
    <row r="15" spans="1:10" ht="21" customHeight="1">
      <c r="A15" s="295"/>
      <c r="B15" s="24" t="s">
        <v>455</v>
      </c>
      <c r="C15" s="3"/>
      <c r="D15" s="5"/>
      <c r="E15" s="3"/>
      <c r="F15" s="3"/>
      <c r="G15" s="3"/>
      <c r="H15" s="3"/>
      <c r="I15" s="4"/>
      <c r="J15" s="52"/>
    </row>
    <row r="16" spans="1:10" ht="21" customHeight="1">
      <c r="A16" s="295"/>
      <c r="B16" s="94" t="s">
        <v>460</v>
      </c>
      <c r="C16" s="3">
        <v>28.7</v>
      </c>
      <c r="D16" s="5" t="s">
        <v>22</v>
      </c>
      <c r="E16" s="3">
        <v>240</v>
      </c>
      <c r="F16" s="3">
        <f>C16*E16</f>
        <v>6888</v>
      </c>
      <c r="G16" s="3">
        <v>50</v>
      </c>
      <c r="H16" s="3">
        <f>C16*G16</f>
        <v>1435</v>
      </c>
      <c r="I16" s="4">
        <f>F16+H16</f>
        <v>8323</v>
      </c>
      <c r="J16" s="67"/>
    </row>
    <row r="17" spans="1:10" ht="21" customHeight="1">
      <c r="A17" s="295"/>
      <c r="B17" s="24" t="s">
        <v>707</v>
      </c>
      <c r="C17" s="3"/>
      <c r="D17" s="5"/>
      <c r="E17" s="3"/>
      <c r="F17" s="3"/>
      <c r="G17" s="3"/>
      <c r="H17" s="3"/>
      <c r="I17" s="4"/>
      <c r="J17" s="67"/>
    </row>
    <row r="18" spans="1:10" ht="21" customHeight="1">
      <c r="A18" s="295"/>
      <c r="B18" s="94" t="s">
        <v>252</v>
      </c>
      <c r="C18" s="3">
        <v>400</v>
      </c>
      <c r="D18" s="5" t="s">
        <v>17</v>
      </c>
      <c r="E18" s="3">
        <v>177.5</v>
      </c>
      <c r="F18" s="3">
        <f>C18*E18</f>
        <v>71000</v>
      </c>
      <c r="G18" s="3">
        <v>20</v>
      </c>
      <c r="H18" s="3">
        <f>C18*G18</f>
        <v>8000</v>
      </c>
      <c r="I18" s="4">
        <f>F18+H18</f>
        <v>79000</v>
      </c>
      <c r="J18" s="67"/>
    </row>
    <row r="19" spans="1:10" ht="21" customHeight="1">
      <c r="A19" s="295"/>
      <c r="B19" s="94" t="s">
        <v>457</v>
      </c>
      <c r="C19" s="3">
        <v>8</v>
      </c>
      <c r="D19" s="5" t="s">
        <v>22</v>
      </c>
      <c r="E19" s="3">
        <v>2599</v>
      </c>
      <c r="F19" s="3">
        <f>C19*E19</f>
        <v>20792</v>
      </c>
      <c r="G19" s="3">
        <v>650</v>
      </c>
      <c r="H19" s="3">
        <f>C19*G19</f>
        <v>5200</v>
      </c>
      <c r="I19" s="4">
        <f>F19+H19</f>
        <v>25992</v>
      </c>
      <c r="J19" s="67"/>
    </row>
    <row r="20" spans="1:10" ht="21" customHeight="1">
      <c r="A20" s="295"/>
      <c r="B20" s="24" t="s">
        <v>458</v>
      </c>
      <c r="C20" s="3"/>
      <c r="D20" s="5"/>
      <c r="E20" s="3"/>
      <c r="F20" s="3"/>
      <c r="G20" s="3"/>
      <c r="H20" s="3"/>
      <c r="I20" s="4"/>
      <c r="J20" s="67"/>
    </row>
    <row r="21" spans="1:10" ht="21" customHeight="1">
      <c r="A21" s="295"/>
      <c r="B21" s="24" t="s">
        <v>459</v>
      </c>
      <c r="C21" s="3"/>
      <c r="D21" s="5"/>
      <c r="E21" s="3"/>
      <c r="F21" s="3"/>
      <c r="G21" s="3"/>
      <c r="H21" s="3"/>
      <c r="I21" s="4"/>
      <c r="J21" s="67"/>
    </row>
    <row r="22" spans="1:10" ht="21" customHeight="1">
      <c r="A22" s="295"/>
      <c r="B22" s="94" t="s">
        <v>460</v>
      </c>
      <c r="C22" s="3">
        <v>10</v>
      </c>
      <c r="D22" s="5" t="s">
        <v>22</v>
      </c>
      <c r="E22" s="3">
        <v>240</v>
      </c>
      <c r="F22" s="3">
        <f>C22*E22</f>
        <v>2400</v>
      </c>
      <c r="G22" s="3">
        <v>50</v>
      </c>
      <c r="H22" s="3">
        <f>C22*G22</f>
        <v>500</v>
      </c>
      <c r="I22" s="4">
        <f>F22+H22</f>
        <v>2900</v>
      </c>
      <c r="J22" s="67"/>
    </row>
    <row r="23" spans="1:10" ht="21" customHeight="1">
      <c r="A23" s="295"/>
      <c r="B23" s="24" t="s">
        <v>461</v>
      </c>
      <c r="C23" s="3"/>
      <c r="D23" s="5"/>
      <c r="E23" s="3"/>
      <c r="F23" s="3"/>
      <c r="G23" s="3"/>
      <c r="H23" s="3"/>
      <c r="I23" s="4"/>
      <c r="J23" s="67"/>
    </row>
    <row r="24" spans="1:10" ht="21" customHeight="1">
      <c r="A24" s="99"/>
      <c r="B24" s="94" t="s">
        <v>983</v>
      </c>
      <c r="C24" s="3">
        <v>28.700000000000003</v>
      </c>
      <c r="D24" s="5" t="s">
        <v>22</v>
      </c>
      <c r="E24" s="3">
        <v>450</v>
      </c>
      <c r="F24" s="3">
        <f>C24*E24</f>
        <v>12915.000000000002</v>
      </c>
      <c r="G24" s="3">
        <v>25</v>
      </c>
      <c r="H24" s="3">
        <f>C24*G24</f>
        <v>717.50000000000011</v>
      </c>
      <c r="I24" s="4">
        <f>F24+H24</f>
        <v>13632.500000000002</v>
      </c>
      <c r="J24" s="326"/>
    </row>
    <row r="25" spans="1:10" ht="21" customHeight="1">
      <c r="A25" s="295"/>
      <c r="B25" s="94" t="s">
        <v>462</v>
      </c>
      <c r="C25" s="3">
        <v>6</v>
      </c>
      <c r="D25" s="5" t="s">
        <v>20</v>
      </c>
      <c r="E25" s="3">
        <v>40</v>
      </c>
      <c r="F25" s="3">
        <f>C25*E25</f>
        <v>240</v>
      </c>
      <c r="G25" s="3">
        <v>15</v>
      </c>
      <c r="H25" s="3">
        <f>C25*G25</f>
        <v>90</v>
      </c>
      <c r="I25" s="4">
        <f>F25+H25</f>
        <v>330</v>
      </c>
      <c r="J25" s="326"/>
    </row>
    <row r="26" spans="1:10" ht="21" customHeight="1">
      <c r="A26" s="295"/>
      <c r="B26" s="94" t="s">
        <v>708</v>
      </c>
      <c r="C26" s="3">
        <v>24.5</v>
      </c>
      <c r="D26" s="5" t="s">
        <v>22</v>
      </c>
      <c r="E26" s="3">
        <v>118.93</v>
      </c>
      <c r="F26" s="3">
        <f>C26*E26</f>
        <v>2913.7850000000003</v>
      </c>
      <c r="G26" s="3">
        <v>75</v>
      </c>
      <c r="H26" s="3">
        <f>C26*G26</f>
        <v>1837.5</v>
      </c>
      <c r="I26" s="4">
        <f>F26+H26</f>
        <v>4751.2849999999999</v>
      </c>
      <c r="J26" s="67"/>
    </row>
    <row r="27" spans="1:10" ht="21" customHeight="1">
      <c r="A27" s="295"/>
      <c r="B27" s="94" t="s">
        <v>273</v>
      </c>
      <c r="C27" s="3">
        <v>1</v>
      </c>
      <c r="D27" s="5" t="s">
        <v>5</v>
      </c>
      <c r="E27" s="3">
        <f>ROUND((F26*40%), 2)</f>
        <v>1165.51</v>
      </c>
      <c r="F27" s="3">
        <f>C27*E27</f>
        <v>1165.51</v>
      </c>
      <c r="G27" s="3">
        <f>E27*30%</f>
        <v>349.65299999999996</v>
      </c>
      <c r="H27" s="3">
        <f>C27*G27</f>
        <v>349.65299999999996</v>
      </c>
      <c r="I27" s="17">
        <f>F27+H27</f>
        <v>1515.163</v>
      </c>
      <c r="J27" s="67"/>
    </row>
    <row r="28" spans="1:10" ht="21" customHeight="1" thickBot="1">
      <c r="A28" s="295"/>
      <c r="B28" s="96" t="s">
        <v>97</v>
      </c>
      <c r="C28" s="3"/>
      <c r="D28" s="5"/>
      <c r="E28" s="3"/>
      <c r="F28" s="3"/>
      <c r="G28" s="3"/>
      <c r="H28" s="3"/>
      <c r="I28" s="137">
        <f>SUM(I12:I27)</f>
        <v>373645.44799999997</v>
      </c>
      <c r="J28" s="67"/>
    </row>
    <row r="29" spans="1:10" ht="21" customHeight="1">
      <c r="A29" s="168">
        <v>2.2000000000000002</v>
      </c>
      <c r="B29" s="122" t="s">
        <v>98</v>
      </c>
      <c r="C29" s="111"/>
      <c r="D29" s="36"/>
      <c r="E29" s="37"/>
      <c r="F29" s="37"/>
      <c r="G29" s="37"/>
      <c r="H29" s="37"/>
      <c r="I29" s="8"/>
      <c r="J29" s="9"/>
    </row>
    <row r="30" spans="1:10" ht="21" customHeight="1">
      <c r="A30" s="149"/>
      <c r="B30" s="456" t="s">
        <v>464</v>
      </c>
      <c r="C30" s="549">
        <v>245.2</v>
      </c>
      <c r="D30" s="108" t="s">
        <v>17</v>
      </c>
      <c r="E30" s="109">
        <v>533</v>
      </c>
      <c r="F30" s="109">
        <f t="shared" ref="F30:F41" si="0">C30*E30</f>
        <v>130691.59999999999</v>
      </c>
      <c r="G30" s="109">
        <v>127</v>
      </c>
      <c r="H30" s="109">
        <f t="shared" ref="H30:H41" si="1">C30*G30</f>
        <v>31140.399999999998</v>
      </c>
      <c r="I30" s="88">
        <f t="shared" ref="I30:I41" si="2">F30+H30</f>
        <v>161832</v>
      </c>
      <c r="J30" s="457" t="s">
        <v>465</v>
      </c>
    </row>
    <row r="31" spans="1:10" ht="21" customHeight="1">
      <c r="A31" s="491"/>
      <c r="B31" s="396" t="s">
        <v>466</v>
      </c>
      <c r="C31" s="111">
        <v>16.8</v>
      </c>
      <c r="D31" s="36" t="s">
        <v>17</v>
      </c>
      <c r="E31" s="37">
        <v>450</v>
      </c>
      <c r="F31" s="37">
        <f t="shared" si="0"/>
        <v>7560</v>
      </c>
      <c r="G31" s="37">
        <v>222</v>
      </c>
      <c r="H31" s="37">
        <f t="shared" si="1"/>
        <v>3729.6000000000004</v>
      </c>
      <c r="I31" s="8">
        <f t="shared" si="2"/>
        <v>11289.6</v>
      </c>
      <c r="J31" s="458" t="s">
        <v>467</v>
      </c>
    </row>
    <row r="32" spans="1:10" ht="21" customHeight="1">
      <c r="A32" s="295"/>
      <c r="B32" s="329" t="s">
        <v>468</v>
      </c>
      <c r="C32" s="29">
        <v>57.9</v>
      </c>
      <c r="D32" s="5" t="s">
        <v>17</v>
      </c>
      <c r="E32" s="3">
        <v>394</v>
      </c>
      <c r="F32" s="3">
        <f t="shared" si="0"/>
        <v>22812.6</v>
      </c>
      <c r="G32" s="3">
        <v>104</v>
      </c>
      <c r="H32" s="3">
        <f t="shared" si="1"/>
        <v>6021.5999999999995</v>
      </c>
      <c r="I32" s="4">
        <f t="shared" si="2"/>
        <v>28834.199999999997</v>
      </c>
      <c r="J32" s="459" t="s">
        <v>469</v>
      </c>
    </row>
    <row r="33" spans="1:10" s="154" customFormat="1" ht="21" customHeight="1">
      <c r="A33" s="550"/>
      <c r="B33" s="527" t="s">
        <v>470</v>
      </c>
      <c r="C33" s="551">
        <v>44</v>
      </c>
      <c r="D33" s="387" t="s">
        <v>30</v>
      </c>
      <c r="E33" s="386">
        <v>208</v>
      </c>
      <c r="F33" s="386">
        <f t="shared" si="0"/>
        <v>9152</v>
      </c>
      <c r="G33" s="386">
        <v>16</v>
      </c>
      <c r="H33" s="386">
        <f t="shared" si="1"/>
        <v>704</v>
      </c>
      <c r="I33" s="388">
        <f t="shared" si="2"/>
        <v>9856</v>
      </c>
      <c r="J33" s="459" t="s">
        <v>471</v>
      </c>
    </row>
    <row r="34" spans="1:10" s="154" customFormat="1" ht="21" customHeight="1">
      <c r="A34" s="550"/>
      <c r="B34" s="527" t="s">
        <v>472</v>
      </c>
      <c r="C34" s="551"/>
      <c r="D34" s="387"/>
      <c r="E34" s="386"/>
      <c r="F34" s="386"/>
      <c r="G34" s="386"/>
      <c r="H34" s="386"/>
      <c r="I34" s="388"/>
      <c r="J34" s="460"/>
    </row>
    <row r="35" spans="1:10" s="154" customFormat="1" ht="21" customHeight="1">
      <c r="A35" s="550"/>
      <c r="B35" s="527" t="s">
        <v>473</v>
      </c>
      <c r="C35" s="551">
        <v>50</v>
      </c>
      <c r="D35" s="387" t="s">
        <v>30</v>
      </c>
      <c r="E35" s="386">
        <v>208</v>
      </c>
      <c r="F35" s="386">
        <f t="shared" si="0"/>
        <v>10400</v>
      </c>
      <c r="G35" s="386">
        <v>16</v>
      </c>
      <c r="H35" s="386">
        <f t="shared" si="1"/>
        <v>800</v>
      </c>
      <c r="I35" s="388">
        <f t="shared" si="2"/>
        <v>11200</v>
      </c>
      <c r="J35" s="459" t="s">
        <v>709</v>
      </c>
    </row>
    <row r="36" spans="1:10" s="154" customFormat="1" ht="21" customHeight="1">
      <c r="A36" s="550"/>
      <c r="B36" s="527" t="s">
        <v>472</v>
      </c>
      <c r="C36" s="551"/>
      <c r="D36" s="387"/>
      <c r="E36" s="386"/>
      <c r="F36" s="386"/>
      <c r="G36" s="386"/>
      <c r="H36" s="386"/>
      <c r="I36" s="388"/>
      <c r="J36" s="460"/>
    </row>
    <row r="37" spans="1:10" ht="21" customHeight="1">
      <c r="A37" s="295"/>
      <c r="B37" s="329" t="s">
        <v>192</v>
      </c>
      <c r="C37" s="29">
        <v>18.899999999999999</v>
      </c>
      <c r="D37" s="5" t="s">
        <v>17</v>
      </c>
      <c r="E37" s="3">
        <v>0</v>
      </c>
      <c r="F37" s="3">
        <f t="shared" ref="F37:F38" si="3">C37*E37</f>
        <v>0</v>
      </c>
      <c r="G37" s="3">
        <v>40</v>
      </c>
      <c r="H37" s="3">
        <f t="shared" ref="H37:H38" si="4">C37*G37</f>
        <v>756</v>
      </c>
      <c r="I37" s="4">
        <f t="shared" ref="I37:I38" si="5">F37+H37</f>
        <v>756</v>
      </c>
      <c r="J37" s="459" t="s">
        <v>469</v>
      </c>
    </row>
    <row r="38" spans="1:10" s="154" customFormat="1" ht="21" customHeight="1">
      <c r="A38" s="168"/>
      <c r="B38" s="396" t="s">
        <v>474</v>
      </c>
      <c r="C38" s="29">
        <v>144.4</v>
      </c>
      <c r="D38" s="36" t="s">
        <v>22</v>
      </c>
      <c r="E38" s="37">
        <v>67</v>
      </c>
      <c r="F38" s="37">
        <f t="shared" si="3"/>
        <v>9674.8000000000011</v>
      </c>
      <c r="G38" s="37">
        <v>40</v>
      </c>
      <c r="H38" s="37">
        <f t="shared" si="4"/>
        <v>5776</v>
      </c>
      <c r="I38" s="4">
        <f t="shared" si="5"/>
        <v>15450.800000000001</v>
      </c>
      <c r="J38" s="9"/>
    </row>
    <row r="39" spans="1:10" ht="21" customHeight="1">
      <c r="A39" s="491"/>
      <c r="B39" s="396" t="s">
        <v>710</v>
      </c>
      <c r="C39" s="29">
        <v>26</v>
      </c>
      <c r="D39" s="36" t="s">
        <v>22</v>
      </c>
      <c r="E39" s="37">
        <v>100</v>
      </c>
      <c r="F39" s="37">
        <f t="shared" si="0"/>
        <v>2600</v>
      </c>
      <c r="G39" s="37">
        <v>40</v>
      </c>
      <c r="H39" s="37">
        <f t="shared" si="1"/>
        <v>1040</v>
      </c>
      <c r="I39" s="28">
        <f t="shared" si="2"/>
        <v>3640</v>
      </c>
      <c r="J39" s="9"/>
    </row>
    <row r="40" spans="1:10" ht="21" customHeight="1">
      <c r="A40" s="168"/>
      <c r="B40" s="396" t="s">
        <v>475</v>
      </c>
      <c r="C40" s="29">
        <v>2</v>
      </c>
      <c r="D40" s="36" t="s">
        <v>22</v>
      </c>
      <c r="E40" s="37">
        <v>80</v>
      </c>
      <c r="F40" s="37">
        <f t="shared" si="0"/>
        <v>160</v>
      </c>
      <c r="G40" s="37">
        <v>70</v>
      </c>
      <c r="H40" s="37">
        <f t="shared" si="1"/>
        <v>140</v>
      </c>
      <c r="I40" s="4">
        <f t="shared" si="2"/>
        <v>300</v>
      </c>
      <c r="J40" s="9"/>
    </row>
    <row r="41" spans="1:10" ht="21" customHeight="1">
      <c r="A41" s="168"/>
      <c r="B41" s="396" t="s">
        <v>711</v>
      </c>
      <c r="C41" s="37">
        <v>9.8000000000000007</v>
      </c>
      <c r="D41" s="36" t="s">
        <v>22</v>
      </c>
      <c r="E41" s="37">
        <v>0</v>
      </c>
      <c r="F41" s="37">
        <f t="shared" si="0"/>
        <v>0</v>
      </c>
      <c r="G41" s="37">
        <v>130</v>
      </c>
      <c r="H41" s="37">
        <f t="shared" si="1"/>
        <v>1274</v>
      </c>
      <c r="I41" s="4">
        <f t="shared" si="2"/>
        <v>1274</v>
      </c>
      <c r="J41" s="9"/>
    </row>
    <row r="42" spans="1:10" ht="21" customHeight="1" thickBot="1">
      <c r="A42" s="117"/>
      <c r="B42" s="102" t="s">
        <v>99</v>
      </c>
      <c r="C42" s="37"/>
      <c r="D42" s="36"/>
      <c r="E42" s="37"/>
      <c r="F42" s="37"/>
      <c r="G42" s="37"/>
      <c r="H42" s="37"/>
      <c r="I42" s="137">
        <f>SUM(I30:I41)</f>
        <v>244432.59999999998</v>
      </c>
      <c r="J42" s="9"/>
    </row>
    <row r="43" spans="1:10" ht="21" customHeight="1">
      <c r="A43" s="168">
        <v>2.2999999999999998</v>
      </c>
      <c r="B43" s="95" t="s">
        <v>100</v>
      </c>
      <c r="C43" s="37"/>
      <c r="D43" s="36"/>
      <c r="E43" s="37"/>
      <c r="F43" s="37"/>
      <c r="G43" s="37"/>
      <c r="H43" s="37"/>
      <c r="I43" s="4"/>
      <c r="J43" s="9"/>
    </row>
    <row r="44" spans="1:10" ht="21" customHeight="1">
      <c r="A44" s="116"/>
      <c r="B44" s="94" t="s">
        <v>346</v>
      </c>
      <c r="C44" s="84">
        <v>268.3</v>
      </c>
      <c r="D44" s="5" t="s">
        <v>17</v>
      </c>
      <c r="E44" s="3">
        <v>232.55756399999999</v>
      </c>
      <c r="F44" s="3">
        <f t="shared" ref="F44:F51" si="6">C44*E44</f>
        <v>62395.194421200002</v>
      </c>
      <c r="G44" s="3">
        <v>56</v>
      </c>
      <c r="H44" s="3">
        <f>C44*G44</f>
        <v>15024.800000000001</v>
      </c>
      <c r="I44" s="4">
        <f t="shared" ref="I44:I51" si="7">F44+H44</f>
        <v>77419.994421199997</v>
      </c>
      <c r="J44" s="459" t="s">
        <v>712</v>
      </c>
    </row>
    <row r="45" spans="1:10" ht="21" customHeight="1">
      <c r="A45" s="116"/>
      <c r="B45" s="94" t="s">
        <v>476</v>
      </c>
      <c r="C45" s="84">
        <v>15.6</v>
      </c>
      <c r="D45" s="5" t="s">
        <v>17</v>
      </c>
      <c r="E45" s="3">
        <v>398.515128</v>
      </c>
      <c r="F45" s="3">
        <f t="shared" si="6"/>
        <v>6216.8359967999995</v>
      </c>
      <c r="G45" s="3">
        <v>63</v>
      </c>
      <c r="H45" s="3">
        <f>C45*G45</f>
        <v>982.8</v>
      </c>
      <c r="I45" s="4">
        <f t="shared" si="7"/>
        <v>7199.6359967999997</v>
      </c>
      <c r="J45" s="459" t="s">
        <v>477</v>
      </c>
    </row>
    <row r="46" spans="1:10" ht="21" customHeight="1">
      <c r="A46" s="116"/>
      <c r="B46" s="94" t="s">
        <v>713</v>
      </c>
      <c r="C46" s="84">
        <v>52.2</v>
      </c>
      <c r="D46" s="5" t="s">
        <v>17</v>
      </c>
      <c r="E46" s="3">
        <v>470.515128</v>
      </c>
      <c r="F46" s="3">
        <f t="shared" si="6"/>
        <v>24560.889681600001</v>
      </c>
      <c r="G46" s="3">
        <v>68</v>
      </c>
      <c r="H46" s="3">
        <f>C46*G46</f>
        <v>3549.6000000000004</v>
      </c>
      <c r="I46" s="4">
        <f t="shared" si="7"/>
        <v>28110.489681600004</v>
      </c>
      <c r="J46" s="459" t="s">
        <v>720</v>
      </c>
    </row>
    <row r="47" spans="1:10" ht="21" customHeight="1">
      <c r="A47" s="552"/>
      <c r="B47" s="329" t="s">
        <v>478</v>
      </c>
      <c r="C47" s="84">
        <v>102</v>
      </c>
      <c r="D47" s="461" t="s">
        <v>17</v>
      </c>
      <c r="E47" s="461">
        <v>475</v>
      </c>
      <c r="F47" s="461">
        <f t="shared" si="6"/>
        <v>48450</v>
      </c>
      <c r="G47" s="461">
        <v>130</v>
      </c>
      <c r="H47" s="73">
        <f>C47*G47</f>
        <v>13260</v>
      </c>
      <c r="I47" s="112">
        <f t="shared" si="7"/>
        <v>61710</v>
      </c>
      <c r="J47" s="459" t="s">
        <v>479</v>
      </c>
    </row>
    <row r="48" spans="1:10" ht="21" customHeight="1">
      <c r="A48" s="116"/>
      <c r="B48" s="94" t="s">
        <v>347</v>
      </c>
      <c r="C48" s="84">
        <v>506</v>
      </c>
      <c r="D48" s="5" t="s">
        <v>17</v>
      </c>
      <c r="E48" s="3">
        <v>31.755199999999999</v>
      </c>
      <c r="F48" s="3">
        <f t="shared" si="6"/>
        <v>16068.1312</v>
      </c>
      <c r="G48" s="3">
        <v>87</v>
      </c>
      <c r="H48" s="3">
        <f t="shared" ref="H48" si="8">C48*G48</f>
        <v>44022</v>
      </c>
      <c r="I48" s="4">
        <f t="shared" si="7"/>
        <v>60090.131200000003</v>
      </c>
      <c r="J48" s="52"/>
    </row>
    <row r="49" spans="1:10" s="31" customFormat="1" ht="21" customHeight="1">
      <c r="A49" s="101"/>
      <c r="B49" s="172" t="s">
        <v>714</v>
      </c>
      <c r="C49" s="553">
        <v>38.299999999999997</v>
      </c>
      <c r="D49" s="6" t="s">
        <v>17</v>
      </c>
      <c r="E49" s="7">
        <v>312</v>
      </c>
      <c r="F49" s="7">
        <f t="shared" si="6"/>
        <v>11949.599999999999</v>
      </c>
      <c r="G49" s="7">
        <v>201</v>
      </c>
      <c r="H49" s="7">
        <f>C49*G49</f>
        <v>7698.2999999999993</v>
      </c>
      <c r="I49" s="17">
        <f t="shared" si="7"/>
        <v>19647.899999999998</v>
      </c>
      <c r="J49" s="101"/>
    </row>
    <row r="50" spans="1:10" ht="21" customHeight="1">
      <c r="A50" s="116"/>
      <c r="B50" s="94" t="s">
        <v>248</v>
      </c>
      <c r="C50" s="84">
        <v>64.5</v>
      </c>
      <c r="D50" s="461" t="s">
        <v>22</v>
      </c>
      <c r="E50" s="461">
        <v>30</v>
      </c>
      <c r="F50" s="461">
        <f t="shared" si="6"/>
        <v>1935</v>
      </c>
      <c r="G50" s="461">
        <v>10</v>
      </c>
      <c r="H50" s="73">
        <f>C50*G50</f>
        <v>645</v>
      </c>
      <c r="I50" s="112">
        <f t="shared" si="7"/>
        <v>2580</v>
      </c>
      <c r="J50" s="52"/>
    </row>
    <row r="51" spans="1:10" ht="21" customHeight="1">
      <c r="A51" s="149"/>
      <c r="B51" s="456" t="s">
        <v>715</v>
      </c>
      <c r="C51" s="109">
        <v>9.5</v>
      </c>
      <c r="D51" s="108" t="s">
        <v>22</v>
      </c>
      <c r="E51" s="109">
        <v>21</v>
      </c>
      <c r="F51" s="109">
        <f t="shared" si="6"/>
        <v>199.5</v>
      </c>
      <c r="G51" s="109">
        <v>42</v>
      </c>
      <c r="H51" s="109">
        <f t="shared" ref="H51" si="9">C51*G51</f>
        <v>399</v>
      </c>
      <c r="I51" s="88">
        <f t="shared" si="7"/>
        <v>598.5</v>
      </c>
      <c r="J51" s="333"/>
    </row>
    <row r="52" spans="1:10" ht="21" customHeight="1">
      <c r="A52" s="117"/>
      <c r="B52" s="251" t="s">
        <v>269</v>
      </c>
      <c r="C52" s="65">
        <v>82.5</v>
      </c>
      <c r="D52" s="400" t="s">
        <v>22</v>
      </c>
      <c r="E52" s="400">
        <v>100</v>
      </c>
      <c r="F52" s="400">
        <f>C52*E52</f>
        <v>8250</v>
      </c>
      <c r="G52" s="400">
        <v>100</v>
      </c>
      <c r="H52" s="113">
        <f>C52*G52</f>
        <v>8250</v>
      </c>
      <c r="I52" s="401">
        <f>F52+H52</f>
        <v>16500</v>
      </c>
      <c r="J52" s="43"/>
    </row>
    <row r="53" spans="1:10" ht="21" customHeight="1">
      <c r="A53" s="116"/>
      <c r="B53" s="24" t="s">
        <v>716</v>
      </c>
      <c r="C53" s="84">
        <v>174.2</v>
      </c>
      <c r="D53" s="461" t="s">
        <v>22</v>
      </c>
      <c r="E53" s="461">
        <v>98.421920000000014</v>
      </c>
      <c r="F53" s="461">
        <f>C53*E53</f>
        <v>17145.098464000002</v>
      </c>
      <c r="G53" s="461">
        <v>46</v>
      </c>
      <c r="H53" s="73">
        <f>C53*G53</f>
        <v>8013.2</v>
      </c>
      <c r="I53" s="112">
        <f>F53+H53</f>
        <v>25158.298464000003</v>
      </c>
      <c r="J53" s="52"/>
    </row>
    <row r="54" spans="1:10" ht="21" customHeight="1">
      <c r="A54" s="117"/>
      <c r="B54" s="69" t="s">
        <v>268</v>
      </c>
      <c r="C54" s="65">
        <v>8.3000000000000007</v>
      </c>
      <c r="D54" s="400" t="s">
        <v>22</v>
      </c>
      <c r="E54" s="400">
        <v>136.51394000000002</v>
      </c>
      <c r="F54" s="400">
        <f>C54*E54</f>
        <v>1133.0657020000003</v>
      </c>
      <c r="G54" s="400">
        <v>64</v>
      </c>
      <c r="H54" s="113">
        <f>C54*G54</f>
        <v>531.20000000000005</v>
      </c>
      <c r="I54" s="252">
        <f>F54+H54</f>
        <v>1664.2657020000004</v>
      </c>
      <c r="J54" s="43"/>
    </row>
    <row r="55" spans="1:10" ht="21" customHeight="1" thickBot="1">
      <c r="A55" s="117"/>
      <c r="B55" s="102" t="s">
        <v>101</v>
      </c>
      <c r="C55" s="37"/>
      <c r="D55" s="36"/>
      <c r="E55" s="37"/>
      <c r="F55" s="37"/>
      <c r="G55" s="37"/>
      <c r="H55" s="37"/>
      <c r="I55" s="137">
        <f>SUM(I44:I54)</f>
        <v>300679.21546560002</v>
      </c>
      <c r="J55" s="9"/>
    </row>
    <row r="56" spans="1:10" ht="21" customHeight="1">
      <c r="A56" s="168">
        <v>2.4</v>
      </c>
      <c r="B56" s="95" t="s">
        <v>102</v>
      </c>
      <c r="C56" s="37"/>
      <c r="D56" s="36"/>
      <c r="E56" s="37"/>
      <c r="F56" s="37"/>
      <c r="G56" s="37"/>
      <c r="H56" s="37"/>
      <c r="I56" s="8"/>
      <c r="J56" s="9"/>
    </row>
    <row r="57" spans="1:10" ht="21" customHeight="1">
      <c r="A57" s="116"/>
      <c r="B57" s="94" t="s">
        <v>480</v>
      </c>
      <c r="C57" s="29">
        <v>174.6</v>
      </c>
      <c r="D57" s="5" t="s">
        <v>17</v>
      </c>
      <c r="E57" s="3">
        <v>298</v>
      </c>
      <c r="F57" s="3">
        <f>C57*E57</f>
        <v>52030.799999999996</v>
      </c>
      <c r="G57" s="3">
        <v>75</v>
      </c>
      <c r="H57" s="3">
        <f>C57*G57</f>
        <v>13095</v>
      </c>
      <c r="I57" s="4">
        <f>F57+H57</f>
        <v>65125.799999999996</v>
      </c>
      <c r="J57" s="459" t="s">
        <v>481</v>
      </c>
    </row>
    <row r="58" spans="1:10" ht="21" customHeight="1">
      <c r="A58" s="45"/>
      <c r="B58" s="263" t="s">
        <v>485</v>
      </c>
      <c r="C58" s="29">
        <v>13.1</v>
      </c>
      <c r="D58" s="36" t="s">
        <v>17</v>
      </c>
      <c r="E58" s="37">
        <v>343</v>
      </c>
      <c r="F58" s="37">
        <f>C58*E58</f>
        <v>4493.3</v>
      </c>
      <c r="G58" s="37">
        <v>75</v>
      </c>
      <c r="H58" s="37">
        <f>C58*G58</f>
        <v>982.5</v>
      </c>
      <c r="I58" s="8">
        <f>F58+H58</f>
        <v>5475.8</v>
      </c>
      <c r="J58" s="459" t="s">
        <v>717</v>
      </c>
    </row>
    <row r="59" spans="1:10" ht="21" customHeight="1">
      <c r="A59" s="116"/>
      <c r="B59" s="94" t="s">
        <v>482</v>
      </c>
      <c r="C59" s="29">
        <v>93.3</v>
      </c>
      <c r="D59" s="5" t="s">
        <v>17</v>
      </c>
      <c r="E59" s="3">
        <v>286</v>
      </c>
      <c r="F59" s="3">
        <f>C59*E59</f>
        <v>26683.8</v>
      </c>
      <c r="G59" s="3">
        <v>52</v>
      </c>
      <c r="H59" s="3">
        <f>C59*G59</f>
        <v>4851.5999999999995</v>
      </c>
      <c r="I59" s="4">
        <f>F59+H59</f>
        <v>31535.399999999998</v>
      </c>
      <c r="J59" s="459" t="s">
        <v>483</v>
      </c>
    </row>
    <row r="60" spans="1:10" ht="21" customHeight="1">
      <c r="A60" s="117"/>
      <c r="B60" s="69" t="s">
        <v>484</v>
      </c>
      <c r="C60" s="37"/>
      <c r="D60" s="36"/>
      <c r="E60" s="37"/>
      <c r="F60" s="37"/>
      <c r="G60" s="37"/>
      <c r="H60" s="37"/>
      <c r="I60" s="8"/>
      <c r="J60" s="9"/>
    </row>
    <row r="61" spans="1:10" ht="21" customHeight="1">
      <c r="A61" s="117"/>
      <c r="B61" s="94" t="s">
        <v>718</v>
      </c>
      <c r="C61" s="29">
        <v>19.8</v>
      </c>
      <c r="D61" s="5" t="s">
        <v>17</v>
      </c>
      <c r="E61" s="3">
        <v>2278</v>
      </c>
      <c r="F61" s="3">
        <f>C61*E61</f>
        <v>45104.4</v>
      </c>
      <c r="G61" s="3">
        <v>683</v>
      </c>
      <c r="H61" s="3">
        <f>C61*G61</f>
        <v>13523.4</v>
      </c>
      <c r="I61" s="4">
        <f>F61+H61</f>
        <v>58627.8</v>
      </c>
      <c r="J61" s="459" t="s">
        <v>486</v>
      </c>
    </row>
    <row r="62" spans="1:10" ht="21" customHeight="1">
      <c r="A62" s="117"/>
      <c r="B62" s="263" t="s">
        <v>487</v>
      </c>
      <c r="C62" s="29">
        <v>97.9</v>
      </c>
      <c r="D62" s="36" t="s">
        <v>17</v>
      </c>
      <c r="E62" s="37">
        <v>250</v>
      </c>
      <c r="F62" s="37">
        <f t="shared" ref="F62:F65" si="10">C62*E62</f>
        <v>24475</v>
      </c>
      <c r="G62" s="37">
        <v>100</v>
      </c>
      <c r="H62" s="37">
        <f>C62*G62</f>
        <v>9790</v>
      </c>
      <c r="I62" s="8">
        <f>F62+H62</f>
        <v>34265</v>
      </c>
      <c r="J62" s="459" t="s">
        <v>488</v>
      </c>
    </row>
    <row r="63" spans="1:10" ht="21" customHeight="1">
      <c r="A63" s="116"/>
      <c r="B63" s="24" t="s">
        <v>719</v>
      </c>
      <c r="C63" s="3"/>
      <c r="D63" s="5"/>
      <c r="E63" s="3"/>
      <c r="F63" s="3"/>
      <c r="G63" s="3"/>
      <c r="H63" s="3"/>
      <c r="I63" s="4"/>
      <c r="J63" s="67"/>
    </row>
    <row r="64" spans="1:10" ht="21" customHeight="1">
      <c r="A64" s="116"/>
      <c r="B64" s="94" t="s">
        <v>489</v>
      </c>
      <c r="C64" s="29">
        <v>13.6</v>
      </c>
      <c r="D64" s="5" t="s">
        <v>17</v>
      </c>
      <c r="E64" s="3">
        <v>1463</v>
      </c>
      <c r="F64" s="3">
        <f t="shared" si="10"/>
        <v>19896.8</v>
      </c>
      <c r="G64" s="3">
        <v>438</v>
      </c>
      <c r="H64" s="3">
        <f>C64*G64</f>
        <v>5956.8</v>
      </c>
      <c r="I64" s="4">
        <f>F64+H64</f>
        <v>25853.599999999999</v>
      </c>
      <c r="J64" s="459" t="s">
        <v>490</v>
      </c>
    </row>
    <row r="65" spans="1:10" ht="21" customHeight="1">
      <c r="A65" s="116"/>
      <c r="B65" s="329" t="s">
        <v>249</v>
      </c>
      <c r="C65" s="29">
        <v>33.700000000000003</v>
      </c>
      <c r="D65" s="5" t="s">
        <v>22</v>
      </c>
      <c r="E65" s="3">
        <v>120</v>
      </c>
      <c r="F65" s="3">
        <f t="shared" si="10"/>
        <v>4044.0000000000005</v>
      </c>
      <c r="G65" s="3">
        <v>90</v>
      </c>
      <c r="H65" s="3">
        <f>C65*G65</f>
        <v>3033.0000000000005</v>
      </c>
      <c r="I65" s="17">
        <f>F65+H65</f>
        <v>7077.0000000000009</v>
      </c>
      <c r="J65" s="67"/>
    </row>
    <row r="66" spans="1:10" ht="21" customHeight="1" thickBot="1">
      <c r="A66" s="116"/>
      <c r="B66" s="96" t="s">
        <v>103</v>
      </c>
      <c r="C66" s="3"/>
      <c r="D66" s="5"/>
      <c r="E66" s="3"/>
      <c r="F66" s="3"/>
      <c r="G66" s="3"/>
      <c r="H66" s="3"/>
      <c r="I66" s="137">
        <f>SUM(I57:I65)</f>
        <v>227960.4</v>
      </c>
      <c r="J66" s="67"/>
    </row>
    <row r="67" spans="1:10" ht="21" customHeight="1">
      <c r="A67" s="168">
        <v>2.5</v>
      </c>
      <c r="B67" s="95" t="s">
        <v>104</v>
      </c>
      <c r="C67" s="37"/>
      <c r="D67" s="36"/>
      <c r="E67" s="37"/>
      <c r="F67" s="37"/>
      <c r="G67" s="37"/>
      <c r="H67" s="37"/>
      <c r="I67" s="8"/>
      <c r="J67" s="9"/>
    </row>
    <row r="68" spans="1:10" ht="21" customHeight="1">
      <c r="A68" s="168" t="s">
        <v>491</v>
      </c>
      <c r="B68" s="95" t="s">
        <v>105</v>
      </c>
      <c r="C68" s="37"/>
      <c r="D68" s="36"/>
      <c r="E68" s="37"/>
      <c r="F68" s="37"/>
      <c r="G68" s="37"/>
      <c r="H68" s="37"/>
      <c r="I68" s="8"/>
      <c r="J68" s="9"/>
    </row>
    <row r="69" spans="1:10" ht="21" customHeight="1">
      <c r="A69" s="116"/>
      <c r="B69" s="94" t="s">
        <v>492</v>
      </c>
      <c r="C69" s="3">
        <v>1</v>
      </c>
      <c r="D69" s="5" t="s">
        <v>20</v>
      </c>
      <c r="E69" s="3">
        <v>60536</v>
      </c>
      <c r="F69" s="3">
        <f t="shared" ref="F69:F90" si="11">C69*E69</f>
        <v>60536</v>
      </c>
      <c r="G69" s="3">
        <v>0</v>
      </c>
      <c r="H69" s="3">
        <f>C69*G69</f>
        <v>0</v>
      </c>
      <c r="I69" s="4">
        <f>F69+H69</f>
        <v>60536</v>
      </c>
      <c r="J69" s="326" t="s">
        <v>463</v>
      </c>
    </row>
    <row r="70" spans="1:10" ht="21" customHeight="1">
      <c r="A70" s="554"/>
      <c r="B70" s="172" t="s">
        <v>493</v>
      </c>
      <c r="C70" s="7">
        <v>1</v>
      </c>
      <c r="D70" s="6" t="s">
        <v>20</v>
      </c>
      <c r="E70" s="7">
        <v>38310</v>
      </c>
      <c r="F70" s="7">
        <f t="shared" si="11"/>
        <v>38310</v>
      </c>
      <c r="G70" s="7">
        <v>0</v>
      </c>
      <c r="H70" s="7">
        <f>C70*G70</f>
        <v>0</v>
      </c>
      <c r="I70" s="17">
        <f>F70+H70</f>
        <v>38310</v>
      </c>
      <c r="J70" s="462" t="s">
        <v>463</v>
      </c>
    </row>
    <row r="71" spans="1:10" ht="21" customHeight="1">
      <c r="A71" s="116"/>
      <c r="B71" s="94" t="s">
        <v>494</v>
      </c>
      <c r="C71" s="3">
        <v>1</v>
      </c>
      <c r="D71" s="5" t="s">
        <v>20</v>
      </c>
      <c r="E71" s="3">
        <v>16001</v>
      </c>
      <c r="F71" s="3">
        <f t="shared" si="11"/>
        <v>16001</v>
      </c>
      <c r="G71" s="3">
        <v>0</v>
      </c>
      <c r="H71" s="3">
        <f t="shared" ref="H71:H79" si="12">C71*G71</f>
        <v>0</v>
      </c>
      <c r="I71" s="4">
        <f t="shared" ref="I71:I79" si="13">F71+H71</f>
        <v>16001</v>
      </c>
      <c r="J71" s="326" t="s">
        <v>463</v>
      </c>
    </row>
    <row r="72" spans="1:10" ht="21" customHeight="1">
      <c r="A72" s="315"/>
      <c r="B72" s="379" t="s">
        <v>495</v>
      </c>
      <c r="C72" s="109">
        <v>2</v>
      </c>
      <c r="D72" s="108" t="s">
        <v>20</v>
      </c>
      <c r="E72" s="109">
        <v>9042</v>
      </c>
      <c r="F72" s="109">
        <f t="shared" si="11"/>
        <v>18084</v>
      </c>
      <c r="G72" s="109">
        <v>0</v>
      </c>
      <c r="H72" s="109">
        <f t="shared" si="12"/>
        <v>0</v>
      </c>
      <c r="I72" s="88">
        <f t="shared" si="13"/>
        <v>18084</v>
      </c>
      <c r="J72" s="345" t="s">
        <v>463</v>
      </c>
    </row>
    <row r="73" spans="1:10" ht="21" customHeight="1">
      <c r="A73" s="117"/>
      <c r="B73" s="263" t="s">
        <v>496</v>
      </c>
      <c r="C73" s="37">
        <v>1</v>
      </c>
      <c r="D73" s="36" t="s">
        <v>20</v>
      </c>
      <c r="E73" s="37">
        <v>12042</v>
      </c>
      <c r="F73" s="37">
        <f t="shared" si="11"/>
        <v>12042</v>
      </c>
      <c r="G73" s="37">
        <v>0</v>
      </c>
      <c r="H73" s="37">
        <f t="shared" si="12"/>
        <v>0</v>
      </c>
      <c r="I73" s="8">
        <f t="shared" si="13"/>
        <v>12042</v>
      </c>
      <c r="J73" s="344" t="s">
        <v>463</v>
      </c>
    </row>
    <row r="74" spans="1:10" s="143" customFormat="1" ht="21" customHeight="1">
      <c r="A74" s="327"/>
      <c r="B74" s="328" t="s">
        <v>497</v>
      </c>
      <c r="C74" s="3">
        <v>1</v>
      </c>
      <c r="D74" s="5" t="s">
        <v>20</v>
      </c>
      <c r="E74" s="3">
        <v>5854</v>
      </c>
      <c r="F74" s="3">
        <f t="shared" si="11"/>
        <v>5854</v>
      </c>
      <c r="G74" s="3">
        <v>0</v>
      </c>
      <c r="H74" s="3">
        <f t="shared" si="12"/>
        <v>0</v>
      </c>
      <c r="I74" s="4">
        <f t="shared" si="13"/>
        <v>5854</v>
      </c>
      <c r="J74" s="326" t="s">
        <v>463</v>
      </c>
    </row>
    <row r="75" spans="1:10" s="143" customFormat="1" ht="21" customHeight="1">
      <c r="A75" s="327"/>
      <c r="B75" s="328" t="s">
        <v>498</v>
      </c>
      <c r="C75" s="3">
        <v>2</v>
      </c>
      <c r="D75" s="5" t="s">
        <v>20</v>
      </c>
      <c r="E75" s="3">
        <v>5298</v>
      </c>
      <c r="F75" s="3">
        <f t="shared" si="11"/>
        <v>10596</v>
      </c>
      <c r="G75" s="3">
        <v>0</v>
      </c>
      <c r="H75" s="3">
        <f t="shared" si="12"/>
        <v>0</v>
      </c>
      <c r="I75" s="4">
        <f t="shared" si="13"/>
        <v>10596</v>
      </c>
      <c r="J75" s="326" t="s">
        <v>463</v>
      </c>
    </row>
    <row r="76" spans="1:10" ht="21" customHeight="1">
      <c r="A76" s="117"/>
      <c r="B76" s="263" t="s">
        <v>499</v>
      </c>
      <c r="C76" s="37">
        <v>1</v>
      </c>
      <c r="D76" s="36" t="s">
        <v>20</v>
      </c>
      <c r="E76" s="37">
        <v>17210</v>
      </c>
      <c r="F76" s="37">
        <f t="shared" si="11"/>
        <v>17210</v>
      </c>
      <c r="G76" s="37">
        <v>0</v>
      </c>
      <c r="H76" s="37">
        <f t="shared" si="12"/>
        <v>0</v>
      </c>
      <c r="I76" s="8">
        <f t="shared" si="13"/>
        <v>17210</v>
      </c>
      <c r="J76" s="326" t="s">
        <v>463</v>
      </c>
    </row>
    <row r="77" spans="1:10" ht="21" customHeight="1">
      <c r="A77" s="554"/>
      <c r="B77" s="172" t="s">
        <v>500</v>
      </c>
      <c r="C77" s="7">
        <v>2</v>
      </c>
      <c r="D77" s="6" t="s">
        <v>20</v>
      </c>
      <c r="E77" s="7">
        <v>14450</v>
      </c>
      <c r="F77" s="7">
        <f t="shared" si="11"/>
        <v>28900</v>
      </c>
      <c r="G77" s="7">
        <v>0</v>
      </c>
      <c r="H77" s="7">
        <f t="shared" si="12"/>
        <v>0</v>
      </c>
      <c r="I77" s="17">
        <f t="shared" si="13"/>
        <v>28900</v>
      </c>
      <c r="J77" s="326" t="s">
        <v>463</v>
      </c>
    </row>
    <row r="78" spans="1:10" ht="21" customHeight="1">
      <c r="A78" s="116"/>
      <c r="B78" s="94" t="s">
        <v>501</v>
      </c>
      <c r="C78" s="3">
        <v>1</v>
      </c>
      <c r="D78" s="5" t="s">
        <v>20</v>
      </c>
      <c r="E78" s="3">
        <v>11708</v>
      </c>
      <c r="F78" s="3">
        <f t="shared" si="11"/>
        <v>11708</v>
      </c>
      <c r="G78" s="3">
        <v>0</v>
      </c>
      <c r="H78" s="3">
        <f t="shared" si="12"/>
        <v>0</v>
      </c>
      <c r="I78" s="4">
        <f t="shared" si="13"/>
        <v>11708</v>
      </c>
      <c r="J78" s="326" t="s">
        <v>463</v>
      </c>
    </row>
    <row r="79" spans="1:10" ht="21" customHeight="1">
      <c r="A79" s="116"/>
      <c r="B79" s="94" t="s">
        <v>721</v>
      </c>
      <c r="C79" s="3">
        <v>1</v>
      </c>
      <c r="D79" s="5" t="s">
        <v>20</v>
      </c>
      <c r="E79" s="3">
        <v>7190</v>
      </c>
      <c r="F79" s="3">
        <f t="shared" si="11"/>
        <v>7190</v>
      </c>
      <c r="G79" s="3">
        <v>0</v>
      </c>
      <c r="H79" s="3">
        <f t="shared" si="12"/>
        <v>0</v>
      </c>
      <c r="I79" s="4">
        <f t="shared" si="13"/>
        <v>7190</v>
      </c>
      <c r="J79" s="326" t="s">
        <v>463</v>
      </c>
    </row>
    <row r="80" spans="1:10" ht="21" customHeight="1" thickBot="1">
      <c r="A80" s="117"/>
      <c r="B80" s="102" t="s">
        <v>502</v>
      </c>
      <c r="C80" s="37"/>
      <c r="D80" s="36"/>
      <c r="E80" s="37"/>
      <c r="F80" s="37"/>
      <c r="G80" s="37"/>
      <c r="H80" s="37"/>
      <c r="I80" s="137">
        <f>SUM(I69:I79)</f>
        <v>226431</v>
      </c>
      <c r="J80" s="9"/>
    </row>
    <row r="81" spans="1:10" ht="21" customHeight="1">
      <c r="A81" s="168" t="s">
        <v>503</v>
      </c>
      <c r="B81" s="95" t="s">
        <v>106</v>
      </c>
      <c r="C81" s="37"/>
      <c r="D81" s="36"/>
      <c r="E81" s="37"/>
      <c r="F81" s="37"/>
      <c r="G81" s="37"/>
      <c r="H81" s="37"/>
      <c r="I81" s="8"/>
      <c r="J81" s="9"/>
    </row>
    <row r="82" spans="1:10" ht="21" customHeight="1">
      <c r="A82" s="116"/>
      <c r="B82" s="94" t="s">
        <v>504</v>
      </c>
      <c r="C82" s="3">
        <v>2</v>
      </c>
      <c r="D82" s="5" t="s">
        <v>20</v>
      </c>
      <c r="E82" s="3">
        <v>13533</v>
      </c>
      <c r="F82" s="3">
        <f t="shared" si="11"/>
        <v>27066</v>
      </c>
      <c r="G82" s="3">
        <v>0</v>
      </c>
      <c r="H82" s="3">
        <f t="shared" ref="H82:H90" si="14">C82*G82</f>
        <v>0</v>
      </c>
      <c r="I82" s="4">
        <f t="shared" ref="I82:I90" si="15">F82+H82</f>
        <v>27066</v>
      </c>
      <c r="J82" s="326" t="s">
        <v>463</v>
      </c>
    </row>
    <row r="83" spans="1:10" ht="21" customHeight="1">
      <c r="A83" s="116"/>
      <c r="B83" s="94" t="s">
        <v>505</v>
      </c>
      <c r="C83" s="3">
        <v>4</v>
      </c>
      <c r="D83" s="5" t="s">
        <v>20</v>
      </c>
      <c r="E83" s="3">
        <v>4767</v>
      </c>
      <c r="F83" s="3">
        <f t="shared" si="11"/>
        <v>19068</v>
      </c>
      <c r="G83" s="3">
        <v>0</v>
      </c>
      <c r="H83" s="3">
        <f t="shared" si="14"/>
        <v>0</v>
      </c>
      <c r="I83" s="4">
        <f t="shared" si="15"/>
        <v>19068</v>
      </c>
      <c r="J83" s="326" t="s">
        <v>463</v>
      </c>
    </row>
    <row r="84" spans="1:10" ht="21" customHeight="1">
      <c r="A84" s="116"/>
      <c r="B84" s="94" t="s">
        <v>506</v>
      </c>
      <c r="C84" s="3">
        <v>2</v>
      </c>
      <c r="D84" s="5" t="s">
        <v>20</v>
      </c>
      <c r="E84" s="3">
        <v>6156</v>
      </c>
      <c r="F84" s="3">
        <f t="shared" si="11"/>
        <v>12312</v>
      </c>
      <c r="G84" s="3">
        <v>0</v>
      </c>
      <c r="H84" s="3">
        <f t="shared" si="14"/>
        <v>0</v>
      </c>
      <c r="I84" s="4">
        <f t="shared" si="15"/>
        <v>12312</v>
      </c>
      <c r="J84" s="326" t="s">
        <v>463</v>
      </c>
    </row>
    <row r="85" spans="1:10" ht="21" customHeight="1">
      <c r="A85" s="116"/>
      <c r="B85" s="94" t="s">
        <v>507</v>
      </c>
      <c r="C85" s="3">
        <v>3</v>
      </c>
      <c r="D85" s="5" t="s">
        <v>20</v>
      </c>
      <c r="E85" s="3">
        <v>2524</v>
      </c>
      <c r="F85" s="3">
        <f t="shared" si="11"/>
        <v>7572</v>
      </c>
      <c r="G85" s="3">
        <v>0</v>
      </c>
      <c r="H85" s="3">
        <f t="shared" si="14"/>
        <v>0</v>
      </c>
      <c r="I85" s="4">
        <f t="shared" si="15"/>
        <v>7572</v>
      </c>
      <c r="J85" s="326" t="s">
        <v>463</v>
      </c>
    </row>
    <row r="86" spans="1:10" ht="21" customHeight="1">
      <c r="A86" s="116"/>
      <c r="B86" s="94" t="s">
        <v>508</v>
      </c>
      <c r="C86" s="3">
        <v>1</v>
      </c>
      <c r="D86" s="5" t="s">
        <v>20</v>
      </c>
      <c r="E86" s="3">
        <v>6575</v>
      </c>
      <c r="F86" s="3">
        <f t="shared" si="11"/>
        <v>6575</v>
      </c>
      <c r="G86" s="3">
        <v>0</v>
      </c>
      <c r="H86" s="3">
        <f t="shared" si="14"/>
        <v>0</v>
      </c>
      <c r="I86" s="4">
        <f t="shared" si="15"/>
        <v>6575</v>
      </c>
      <c r="J86" s="326" t="s">
        <v>463</v>
      </c>
    </row>
    <row r="87" spans="1:10" ht="21" customHeight="1">
      <c r="A87" s="117"/>
      <c r="B87" s="263" t="s">
        <v>509</v>
      </c>
      <c r="C87" s="37">
        <v>1</v>
      </c>
      <c r="D87" s="36" t="s">
        <v>20</v>
      </c>
      <c r="E87" s="37">
        <v>4990</v>
      </c>
      <c r="F87" s="37">
        <f t="shared" si="11"/>
        <v>4990</v>
      </c>
      <c r="G87" s="37">
        <v>0</v>
      </c>
      <c r="H87" s="37">
        <f t="shared" si="14"/>
        <v>0</v>
      </c>
      <c r="I87" s="8">
        <f t="shared" si="15"/>
        <v>4990</v>
      </c>
      <c r="J87" s="326" t="s">
        <v>463</v>
      </c>
    </row>
    <row r="88" spans="1:10" ht="21" customHeight="1">
      <c r="A88" s="116"/>
      <c r="B88" s="94" t="s">
        <v>510</v>
      </c>
      <c r="C88" s="3">
        <v>4</v>
      </c>
      <c r="D88" s="5" t="s">
        <v>20</v>
      </c>
      <c r="E88" s="3">
        <v>3898</v>
      </c>
      <c r="F88" s="3">
        <f t="shared" si="11"/>
        <v>15592</v>
      </c>
      <c r="G88" s="3">
        <v>0</v>
      </c>
      <c r="H88" s="3">
        <f t="shared" si="14"/>
        <v>0</v>
      </c>
      <c r="I88" s="4">
        <f t="shared" si="15"/>
        <v>15592</v>
      </c>
      <c r="J88" s="326" t="s">
        <v>463</v>
      </c>
    </row>
    <row r="89" spans="1:10" ht="21" customHeight="1">
      <c r="A89" s="116"/>
      <c r="B89" s="94" t="s">
        <v>511</v>
      </c>
      <c r="C89" s="3">
        <v>1</v>
      </c>
      <c r="D89" s="5" t="s">
        <v>20</v>
      </c>
      <c r="E89" s="3">
        <v>7848</v>
      </c>
      <c r="F89" s="3">
        <f t="shared" si="11"/>
        <v>7848</v>
      </c>
      <c r="G89" s="3">
        <v>0</v>
      </c>
      <c r="H89" s="3">
        <f t="shared" si="14"/>
        <v>0</v>
      </c>
      <c r="I89" s="4">
        <f t="shared" si="15"/>
        <v>7848</v>
      </c>
      <c r="J89" s="326" t="s">
        <v>463</v>
      </c>
    </row>
    <row r="90" spans="1:10" ht="21" customHeight="1">
      <c r="A90" s="116"/>
      <c r="B90" s="94" t="s">
        <v>512</v>
      </c>
      <c r="C90" s="3">
        <v>1</v>
      </c>
      <c r="D90" s="5" t="s">
        <v>20</v>
      </c>
      <c r="E90" s="3">
        <v>12446</v>
      </c>
      <c r="F90" s="3">
        <f t="shared" si="11"/>
        <v>12446</v>
      </c>
      <c r="G90" s="3">
        <v>0</v>
      </c>
      <c r="H90" s="3">
        <f t="shared" si="14"/>
        <v>0</v>
      </c>
      <c r="I90" s="17">
        <f t="shared" si="15"/>
        <v>12446</v>
      </c>
      <c r="J90" s="326" t="s">
        <v>463</v>
      </c>
    </row>
    <row r="91" spans="1:10" ht="21" customHeight="1" thickBot="1">
      <c r="A91" s="117"/>
      <c r="B91" s="102" t="s">
        <v>513</v>
      </c>
      <c r="C91" s="37"/>
      <c r="D91" s="36"/>
      <c r="E91" s="37"/>
      <c r="F91" s="37"/>
      <c r="G91" s="37"/>
      <c r="H91" s="37"/>
      <c r="I91" s="137">
        <f>SUM(I82:I90)</f>
        <v>113469</v>
      </c>
      <c r="J91" s="9"/>
    </row>
    <row r="92" spans="1:10" ht="21" customHeight="1" thickBot="1">
      <c r="A92" s="117"/>
      <c r="B92" s="102" t="s">
        <v>254</v>
      </c>
      <c r="C92" s="37"/>
      <c r="D92" s="36"/>
      <c r="E92" s="37"/>
      <c r="F92" s="37"/>
      <c r="G92" s="37"/>
      <c r="H92" s="37"/>
      <c r="I92" s="137">
        <f>I80+I91</f>
        <v>339900</v>
      </c>
      <c r="J92" s="9"/>
    </row>
    <row r="93" spans="1:10" ht="21" customHeight="1">
      <c r="A93" s="324"/>
      <c r="B93" s="139"/>
      <c r="C93" s="147"/>
      <c r="D93" s="146"/>
      <c r="E93" s="147"/>
      <c r="F93" s="147"/>
      <c r="G93" s="147"/>
      <c r="H93" s="147"/>
      <c r="I93" s="104"/>
      <c r="J93" s="231"/>
    </row>
    <row r="94" spans="1:10" ht="21" customHeight="1">
      <c r="A94" s="168">
        <v>2.6</v>
      </c>
      <c r="B94" s="95" t="s">
        <v>74</v>
      </c>
      <c r="C94" s="37"/>
      <c r="D94" s="36"/>
      <c r="E94" s="37"/>
      <c r="F94" s="37"/>
      <c r="G94" s="37"/>
      <c r="H94" s="37"/>
      <c r="I94" s="8"/>
      <c r="J94" s="9"/>
    </row>
    <row r="95" spans="1:10" ht="21" customHeight="1">
      <c r="A95" s="168" t="s">
        <v>722</v>
      </c>
      <c r="B95" s="95" t="s">
        <v>723</v>
      </c>
      <c r="C95" s="37"/>
      <c r="D95" s="36"/>
      <c r="E95" s="37"/>
      <c r="F95" s="37"/>
      <c r="G95" s="37"/>
      <c r="H95" s="37"/>
      <c r="I95" s="8"/>
      <c r="J95" s="9"/>
    </row>
    <row r="96" spans="1:10" ht="21" customHeight="1">
      <c r="A96" s="116"/>
      <c r="B96" s="94" t="s">
        <v>961</v>
      </c>
      <c r="C96" s="3">
        <v>2</v>
      </c>
      <c r="D96" s="5" t="s">
        <v>20</v>
      </c>
      <c r="E96" s="3">
        <v>4500</v>
      </c>
      <c r="F96" s="3">
        <f t="shared" ref="F96:F107" si="16">C96*E96</f>
        <v>9000</v>
      </c>
      <c r="G96" s="3">
        <v>450</v>
      </c>
      <c r="H96" s="3">
        <f>C96*G96</f>
        <v>900</v>
      </c>
      <c r="I96" s="4">
        <f>F96+H96</f>
        <v>9900</v>
      </c>
      <c r="J96" s="459" t="s">
        <v>724</v>
      </c>
    </row>
    <row r="97" spans="1:10" ht="21" customHeight="1">
      <c r="A97" s="116"/>
      <c r="B97" s="94" t="s">
        <v>962</v>
      </c>
      <c r="C97" s="3">
        <v>1</v>
      </c>
      <c r="D97" s="5" t="s">
        <v>20</v>
      </c>
      <c r="E97" s="3">
        <v>3700</v>
      </c>
      <c r="F97" s="3">
        <f t="shared" si="16"/>
        <v>3700</v>
      </c>
      <c r="G97" s="3">
        <v>450</v>
      </c>
      <c r="H97" s="3">
        <f t="shared" ref="H97:H107" si="17">C97*G97</f>
        <v>450</v>
      </c>
      <c r="I97" s="4">
        <f t="shared" ref="I97:I107" si="18">F97+H97</f>
        <v>4150</v>
      </c>
      <c r="J97" s="459" t="s">
        <v>725</v>
      </c>
    </row>
    <row r="98" spans="1:10" ht="21" customHeight="1">
      <c r="A98" s="116"/>
      <c r="B98" s="94" t="s">
        <v>963</v>
      </c>
      <c r="C98" s="3">
        <v>2</v>
      </c>
      <c r="D98" s="5" t="s">
        <v>20</v>
      </c>
      <c r="E98" s="3">
        <v>4390</v>
      </c>
      <c r="F98" s="3">
        <f t="shared" si="16"/>
        <v>8780</v>
      </c>
      <c r="G98" s="3">
        <v>450</v>
      </c>
      <c r="H98" s="3">
        <f t="shared" si="17"/>
        <v>900</v>
      </c>
      <c r="I98" s="4">
        <f t="shared" si="18"/>
        <v>9680</v>
      </c>
      <c r="J98" s="459" t="s">
        <v>726</v>
      </c>
    </row>
    <row r="99" spans="1:10" ht="21" customHeight="1">
      <c r="A99" s="117"/>
      <c r="B99" s="263" t="s">
        <v>964</v>
      </c>
      <c r="C99" s="37">
        <v>2</v>
      </c>
      <c r="D99" s="36" t="s">
        <v>20</v>
      </c>
      <c r="E99" s="37">
        <v>500</v>
      </c>
      <c r="F99" s="37">
        <f t="shared" si="16"/>
        <v>1000</v>
      </c>
      <c r="G99" s="37">
        <v>35</v>
      </c>
      <c r="H99" s="37">
        <f t="shared" si="17"/>
        <v>70</v>
      </c>
      <c r="I99" s="8">
        <f t="shared" si="18"/>
        <v>1070</v>
      </c>
      <c r="J99" s="459" t="s">
        <v>727</v>
      </c>
    </row>
    <row r="100" spans="1:10" ht="21" customHeight="1">
      <c r="A100" s="116"/>
      <c r="B100" s="94" t="s">
        <v>207</v>
      </c>
      <c r="C100" s="3">
        <v>8.9</v>
      </c>
      <c r="D100" s="5" t="s">
        <v>23</v>
      </c>
      <c r="E100" s="3">
        <v>120</v>
      </c>
      <c r="F100" s="3">
        <f t="shared" si="16"/>
        <v>1068</v>
      </c>
      <c r="G100" s="3">
        <v>11</v>
      </c>
      <c r="H100" s="3">
        <f t="shared" si="17"/>
        <v>97.9</v>
      </c>
      <c r="I100" s="4">
        <f t="shared" si="18"/>
        <v>1165.9000000000001</v>
      </c>
      <c r="J100" s="459" t="s">
        <v>728</v>
      </c>
    </row>
    <row r="101" spans="1:10" ht="21" customHeight="1">
      <c r="A101" s="117"/>
      <c r="B101" s="263" t="s">
        <v>200</v>
      </c>
      <c r="C101" s="37">
        <v>1</v>
      </c>
      <c r="D101" s="36" t="s">
        <v>20</v>
      </c>
      <c r="E101" s="37">
        <v>300</v>
      </c>
      <c r="F101" s="37">
        <f t="shared" si="16"/>
        <v>300</v>
      </c>
      <c r="G101" s="37">
        <v>25</v>
      </c>
      <c r="H101" s="37">
        <f t="shared" si="17"/>
        <v>25</v>
      </c>
      <c r="I101" s="8">
        <f t="shared" si="18"/>
        <v>325</v>
      </c>
      <c r="J101" s="459" t="s">
        <v>729</v>
      </c>
    </row>
    <row r="102" spans="1:10" ht="21" customHeight="1">
      <c r="A102" s="116"/>
      <c r="B102" s="94" t="s">
        <v>514</v>
      </c>
      <c r="C102" s="3">
        <v>1</v>
      </c>
      <c r="D102" s="5" t="s">
        <v>20</v>
      </c>
      <c r="E102" s="3">
        <v>1200</v>
      </c>
      <c r="F102" s="3">
        <f t="shared" si="16"/>
        <v>1200</v>
      </c>
      <c r="G102" s="3">
        <v>170</v>
      </c>
      <c r="H102" s="3">
        <f t="shared" si="17"/>
        <v>170</v>
      </c>
      <c r="I102" s="4">
        <f t="shared" si="18"/>
        <v>1370</v>
      </c>
      <c r="J102" s="459" t="s">
        <v>730</v>
      </c>
    </row>
    <row r="103" spans="1:10" ht="21" customHeight="1">
      <c r="A103" s="116"/>
      <c r="B103" s="94" t="s">
        <v>515</v>
      </c>
      <c r="C103" s="3">
        <v>2</v>
      </c>
      <c r="D103" s="5" t="s">
        <v>20</v>
      </c>
      <c r="E103" s="3">
        <v>470</v>
      </c>
      <c r="F103" s="3">
        <f t="shared" si="16"/>
        <v>940</v>
      </c>
      <c r="G103" s="3">
        <v>120</v>
      </c>
      <c r="H103" s="3">
        <f t="shared" si="17"/>
        <v>240</v>
      </c>
      <c r="I103" s="4">
        <f t="shared" si="18"/>
        <v>1180</v>
      </c>
      <c r="J103" s="459" t="s">
        <v>731</v>
      </c>
    </row>
    <row r="104" spans="1:10" ht="21" customHeight="1">
      <c r="A104" s="116"/>
      <c r="B104" s="94" t="s">
        <v>971</v>
      </c>
      <c r="C104" s="3">
        <v>5</v>
      </c>
      <c r="D104" s="5" t="s">
        <v>20</v>
      </c>
      <c r="E104" s="3">
        <v>232</v>
      </c>
      <c r="F104" s="3">
        <f t="shared" si="16"/>
        <v>1160</v>
      </c>
      <c r="G104" s="3">
        <v>35</v>
      </c>
      <c r="H104" s="3">
        <f t="shared" si="17"/>
        <v>175</v>
      </c>
      <c r="I104" s="4">
        <f t="shared" si="18"/>
        <v>1335</v>
      </c>
      <c r="J104" s="67"/>
    </row>
    <row r="105" spans="1:10" ht="21" customHeight="1">
      <c r="A105" s="116"/>
      <c r="B105" s="94" t="s">
        <v>234</v>
      </c>
      <c r="C105" s="3">
        <v>0.8</v>
      </c>
      <c r="D105" s="5" t="s">
        <v>22</v>
      </c>
      <c r="E105" s="3">
        <v>800</v>
      </c>
      <c r="F105" s="3">
        <f t="shared" si="16"/>
        <v>640</v>
      </c>
      <c r="G105" s="3">
        <v>240</v>
      </c>
      <c r="H105" s="3">
        <f t="shared" si="17"/>
        <v>192</v>
      </c>
      <c r="I105" s="4">
        <f t="shared" si="18"/>
        <v>832</v>
      </c>
      <c r="J105" s="67"/>
    </row>
    <row r="106" spans="1:10" ht="21" customHeight="1">
      <c r="A106" s="116"/>
      <c r="B106" s="94" t="s">
        <v>732</v>
      </c>
      <c r="C106" s="3">
        <v>1</v>
      </c>
      <c r="D106" s="5" t="s">
        <v>20</v>
      </c>
      <c r="E106" s="3">
        <v>12000</v>
      </c>
      <c r="F106" s="3">
        <f t="shared" si="16"/>
        <v>12000</v>
      </c>
      <c r="G106" s="3">
        <v>650</v>
      </c>
      <c r="H106" s="3">
        <f t="shared" si="17"/>
        <v>650</v>
      </c>
      <c r="I106" s="17">
        <f t="shared" si="18"/>
        <v>12650</v>
      </c>
      <c r="J106" s="67"/>
    </row>
    <row r="107" spans="1:10" ht="21" customHeight="1">
      <c r="A107" s="116"/>
      <c r="B107" s="94" t="s">
        <v>255</v>
      </c>
      <c r="C107" s="3">
        <v>1</v>
      </c>
      <c r="D107" s="5" t="s">
        <v>20</v>
      </c>
      <c r="E107" s="3">
        <v>13000</v>
      </c>
      <c r="F107" s="3">
        <f t="shared" si="16"/>
        <v>13000</v>
      </c>
      <c r="G107" s="3">
        <v>800</v>
      </c>
      <c r="H107" s="3">
        <f t="shared" si="17"/>
        <v>800</v>
      </c>
      <c r="I107" s="17">
        <f t="shared" si="18"/>
        <v>13800</v>
      </c>
      <c r="J107" s="67"/>
    </row>
    <row r="108" spans="1:10" ht="21" customHeight="1" thickBot="1">
      <c r="A108" s="117"/>
      <c r="B108" s="102" t="s">
        <v>733</v>
      </c>
      <c r="C108" s="37"/>
      <c r="D108" s="36"/>
      <c r="E108" s="37"/>
      <c r="F108" s="37"/>
      <c r="G108" s="37"/>
      <c r="H108" s="37"/>
      <c r="I108" s="137">
        <f>SUM(I96:I107)</f>
        <v>57457.9</v>
      </c>
      <c r="J108" s="9"/>
    </row>
    <row r="109" spans="1:10" ht="21" customHeight="1">
      <c r="A109" s="168" t="s">
        <v>734</v>
      </c>
      <c r="B109" s="95" t="s">
        <v>735</v>
      </c>
      <c r="C109" s="37"/>
      <c r="D109" s="36"/>
      <c r="E109" s="37"/>
      <c r="F109" s="37"/>
      <c r="G109" s="37"/>
      <c r="H109" s="37"/>
      <c r="I109" s="8"/>
      <c r="J109" s="9"/>
    </row>
    <row r="110" spans="1:10" ht="21" customHeight="1">
      <c r="A110" s="116"/>
      <c r="B110" s="94" t="s">
        <v>961</v>
      </c>
      <c r="C110" s="3">
        <v>2</v>
      </c>
      <c r="D110" s="5" t="s">
        <v>20</v>
      </c>
      <c r="E110" s="3">
        <v>4500</v>
      </c>
      <c r="F110" s="3">
        <f t="shared" ref="F110:F119" si="19">C110*E110</f>
        <v>9000</v>
      </c>
      <c r="G110" s="3">
        <v>450</v>
      </c>
      <c r="H110" s="3">
        <f>C110*G110</f>
        <v>900</v>
      </c>
      <c r="I110" s="4">
        <f>F110+H110</f>
        <v>9900</v>
      </c>
      <c r="J110" s="459" t="s">
        <v>724</v>
      </c>
    </row>
    <row r="111" spans="1:10" ht="21" customHeight="1">
      <c r="A111" s="116"/>
      <c r="B111" s="94" t="s">
        <v>962</v>
      </c>
      <c r="C111" s="3">
        <v>1</v>
      </c>
      <c r="D111" s="5" t="s">
        <v>20</v>
      </c>
      <c r="E111" s="3">
        <v>3700</v>
      </c>
      <c r="F111" s="3">
        <f t="shared" si="19"/>
        <v>3700</v>
      </c>
      <c r="G111" s="3">
        <v>450</v>
      </c>
      <c r="H111" s="3">
        <f t="shared" ref="H111:H119" si="20">C111*G111</f>
        <v>450</v>
      </c>
      <c r="I111" s="4">
        <f t="shared" ref="I111:I119" si="21">F111+H111</f>
        <v>4150</v>
      </c>
      <c r="J111" s="459" t="s">
        <v>725</v>
      </c>
    </row>
    <row r="112" spans="1:10" ht="21" customHeight="1">
      <c r="A112" s="117"/>
      <c r="B112" s="263" t="s">
        <v>965</v>
      </c>
      <c r="C112" s="37">
        <v>2</v>
      </c>
      <c r="D112" s="36" t="s">
        <v>20</v>
      </c>
      <c r="E112" s="37">
        <v>500</v>
      </c>
      <c r="F112" s="37">
        <f t="shared" si="19"/>
        <v>1000</v>
      </c>
      <c r="G112" s="37">
        <v>35</v>
      </c>
      <c r="H112" s="37">
        <f t="shared" si="20"/>
        <v>70</v>
      </c>
      <c r="I112" s="8">
        <f t="shared" si="21"/>
        <v>1070</v>
      </c>
      <c r="J112" s="459" t="s">
        <v>727</v>
      </c>
    </row>
    <row r="113" spans="1:10" ht="21" customHeight="1">
      <c r="A113" s="554"/>
      <c r="B113" s="172" t="s">
        <v>207</v>
      </c>
      <c r="C113" s="7">
        <v>8.9</v>
      </c>
      <c r="D113" s="6" t="s">
        <v>23</v>
      </c>
      <c r="E113" s="7">
        <v>120</v>
      </c>
      <c r="F113" s="7">
        <f t="shared" si="19"/>
        <v>1068</v>
      </c>
      <c r="G113" s="7">
        <v>11</v>
      </c>
      <c r="H113" s="7">
        <f t="shared" si="20"/>
        <v>97.9</v>
      </c>
      <c r="I113" s="17">
        <f t="shared" si="21"/>
        <v>1165.9000000000001</v>
      </c>
      <c r="J113" s="463" t="s">
        <v>728</v>
      </c>
    </row>
    <row r="114" spans="1:10" ht="21" customHeight="1">
      <c r="A114" s="315"/>
      <c r="B114" s="379" t="s">
        <v>200</v>
      </c>
      <c r="C114" s="109">
        <v>2</v>
      </c>
      <c r="D114" s="108" t="s">
        <v>20</v>
      </c>
      <c r="E114" s="109">
        <v>300</v>
      </c>
      <c r="F114" s="109">
        <f t="shared" si="19"/>
        <v>600</v>
      </c>
      <c r="G114" s="109">
        <v>25</v>
      </c>
      <c r="H114" s="109">
        <f t="shared" si="20"/>
        <v>50</v>
      </c>
      <c r="I114" s="88">
        <f t="shared" si="21"/>
        <v>650</v>
      </c>
      <c r="J114" s="457" t="s">
        <v>729</v>
      </c>
    </row>
    <row r="115" spans="1:10" ht="21" customHeight="1">
      <c r="A115" s="117"/>
      <c r="B115" s="263" t="s">
        <v>515</v>
      </c>
      <c r="C115" s="37">
        <v>2</v>
      </c>
      <c r="D115" s="36" t="s">
        <v>20</v>
      </c>
      <c r="E115" s="37">
        <v>470</v>
      </c>
      <c r="F115" s="37">
        <f t="shared" si="19"/>
        <v>940</v>
      </c>
      <c r="G115" s="37">
        <v>120</v>
      </c>
      <c r="H115" s="37">
        <f t="shared" si="20"/>
        <v>240</v>
      </c>
      <c r="I115" s="8">
        <f t="shared" si="21"/>
        <v>1180</v>
      </c>
      <c r="J115" s="458" t="s">
        <v>731</v>
      </c>
    </row>
    <row r="116" spans="1:10" ht="21" customHeight="1">
      <c r="A116" s="116"/>
      <c r="B116" s="94" t="s">
        <v>966</v>
      </c>
      <c r="C116" s="3">
        <v>5</v>
      </c>
      <c r="D116" s="5" t="s">
        <v>20</v>
      </c>
      <c r="E116" s="3">
        <v>232</v>
      </c>
      <c r="F116" s="3">
        <f t="shared" si="19"/>
        <v>1160</v>
      </c>
      <c r="G116" s="3">
        <v>35</v>
      </c>
      <c r="H116" s="3">
        <f t="shared" si="20"/>
        <v>175</v>
      </c>
      <c r="I116" s="4">
        <f t="shared" si="21"/>
        <v>1335</v>
      </c>
      <c r="J116" s="67"/>
    </row>
    <row r="117" spans="1:10" ht="21" customHeight="1">
      <c r="A117" s="116"/>
      <c r="B117" s="94" t="s">
        <v>234</v>
      </c>
      <c r="C117" s="3">
        <v>0.8</v>
      </c>
      <c r="D117" s="5" t="s">
        <v>22</v>
      </c>
      <c r="E117" s="3">
        <v>800</v>
      </c>
      <c r="F117" s="3">
        <f t="shared" si="19"/>
        <v>640</v>
      </c>
      <c r="G117" s="3">
        <v>240</v>
      </c>
      <c r="H117" s="3">
        <f t="shared" si="20"/>
        <v>192</v>
      </c>
      <c r="I117" s="4">
        <f t="shared" si="21"/>
        <v>832</v>
      </c>
      <c r="J117" s="67"/>
    </row>
    <row r="118" spans="1:10" ht="21" customHeight="1">
      <c r="A118" s="116"/>
      <c r="B118" s="94" t="s">
        <v>732</v>
      </c>
      <c r="C118" s="3">
        <v>1</v>
      </c>
      <c r="D118" s="5" t="s">
        <v>20</v>
      </c>
      <c r="E118" s="3">
        <v>12000</v>
      </c>
      <c r="F118" s="3">
        <f t="shared" si="19"/>
        <v>12000</v>
      </c>
      <c r="G118" s="3">
        <v>650</v>
      </c>
      <c r="H118" s="3">
        <f t="shared" si="20"/>
        <v>650</v>
      </c>
      <c r="I118" s="17">
        <f t="shared" si="21"/>
        <v>12650</v>
      </c>
      <c r="J118" s="67"/>
    </row>
    <row r="119" spans="1:10" ht="21" customHeight="1">
      <c r="A119" s="116"/>
      <c r="B119" s="94" t="s">
        <v>255</v>
      </c>
      <c r="C119" s="3">
        <v>1</v>
      </c>
      <c r="D119" s="5" t="s">
        <v>20</v>
      </c>
      <c r="E119" s="3">
        <v>13000</v>
      </c>
      <c r="F119" s="3">
        <f t="shared" si="19"/>
        <v>13000</v>
      </c>
      <c r="G119" s="3">
        <v>800</v>
      </c>
      <c r="H119" s="3">
        <f t="shared" si="20"/>
        <v>800</v>
      </c>
      <c r="I119" s="17">
        <f t="shared" si="21"/>
        <v>13800</v>
      </c>
      <c r="J119" s="67"/>
    </row>
    <row r="120" spans="1:10" ht="21" customHeight="1" thickBot="1">
      <c r="A120" s="117"/>
      <c r="B120" s="102" t="s">
        <v>736</v>
      </c>
      <c r="C120" s="37"/>
      <c r="D120" s="36"/>
      <c r="E120" s="37"/>
      <c r="F120" s="37"/>
      <c r="G120" s="37"/>
      <c r="H120" s="37"/>
      <c r="I120" s="137">
        <f>SUM(I110:I119)</f>
        <v>46732.9</v>
      </c>
      <c r="J120" s="9"/>
    </row>
    <row r="121" spans="1:10" ht="21" customHeight="1" thickBot="1">
      <c r="A121" s="117"/>
      <c r="B121" s="102" t="s">
        <v>107</v>
      </c>
      <c r="C121" s="37"/>
      <c r="D121" s="36"/>
      <c r="E121" s="37"/>
      <c r="F121" s="37"/>
      <c r="G121" s="37"/>
      <c r="H121" s="37"/>
      <c r="I121" s="137">
        <f>I108+I120</f>
        <v>104190.8</v>
      </c>
      <c r="J121" s="9"/>
    </row>
    <row r="122" spans="1:10" ht="21" customHeight="1">
      <c r="A122" s="99">
        <v>2.7</v>
      </c>
      <c r="B122" s="106" t="s">
        <v>108</v>
      </c>
      <c r="C122" s="3"/>
      <c r="D122" s="5"/>
      <c r="E122" s="3"/>
      <c r="F122" s="3"/>
      <c r="G122" s="3"/>
      <c r="H122" s="3"/>
      <c r="I122" s="4"/>
      <c r="J122" s="67"/>
    </row>
    <row r="123" spans="1:10" ht="21" customHeight="1">
      <c r="A123" s="116"/>
      <c r="B123" s="94" t="s">
        <v>185</v>
      </c>
      <c r="C123" s="84">
        <v>222.5</v>
      </c>
      <c r="D123" s="5" t="s">
        <v>17</v>
      </c>
      <c r="E123" s="3">
        <v>55</v>
      </c>
      <c r="F123" s="3">
        <f>C123*E123</f>
        <v>12237.5</v>
      </c>
      <c r="G123" s="3">
        <v>34</v>
      </c>
      <c r="H123" s="3">
        <f>C123*G123</f>
        <v>7565</v>
      </c>
      <c r="I123" s="4">
        <f>F123+H123</f>
        <v>19802.5</v>
      </c>
      <c r="J123" s="67"/>
    </row>
    <row r="124" spans="1:10" ht="21" customHeight="1">
      <c r="A124" s="117"/>
      <c r="B124" s="263" t="s">
        <v>186</v>
      </c>
      <c r="C124" s="84">
        <v>393.7</v>
      </c>
      <c r="D124" s="36" t="s">
        <v>17</v>
      </c>
      <c r="E124" s="37">
        <v>45</v>
      </c>
      <c r="F124" s="37">
        <f>C124*E124</f>
        <v>17716.5</v>
      </c>
      <c r="G124" s="37">
        <v>30</v>
      </c>
      <c r="H124" s="37">
        <f>C124*G124</f>
        <v>11811</v>
      </c>
      <c r="I124" s="8">
        <f>F124+H124</f>
        <v>29527.5</v>
      </c>
      <c r="J124" s="9"/>
    </row>
    <row r="125" spans="1:10" ht="21" customHeight="1">
      <c r="A125" s="116"/>
      <c r="B125" s="94" t="s">
        <v>187</v>
      </c>
      <c r="C125" s="29">
        <v>187.7</v>
      </c>
      <c r="D125" s="5" t="s">
        <v>17</v>
      </c>
      <c r="E125" s="3">
        <v>45</v>
      </c>
      <c r="F125" s="3">
        <f>C125*E125</f>
        <v>8446.5</v>
      </c>
      <c r="G125" s="3">
        <v>30</v>
      </c>
      <c r="H125" s="3">
        <f>C125*G125</f>
        <v>5631</v>
      </c>
      <c r="I125" s="4">
        <f>F125+H125</f>
        <v>14077.5</v>
      </c>
      <c r="J125" s="67"/>
    </row>
    <row r="126" spans="1:10" ht="21" customHeight="1">
      <c r="A126" s="117"/>
      <c r="B126" s="455" t="s">
        <v>180</v>
      </c>
      <c r="C126" s="29">
        <v>13.6</v>
      </c>
      <c r="D126" s="36" t="s">
        <v>17</v>
      </c>
      <c r="E126" s="37">
        <v>65</v>
      </c>
      <c r="F126" s="37">
        <f>C126*E126</f>
        <v>884</v>
      </c>
      <c r="G126" s="37">
        <v>38</v>
      </c>
      <c r="H126" s="37">
        <f>C126*G126</f>
        <v>516.79999999999995</v>
      </c>
      <c r="I126" s="28">
        <f>F126+H126</f>
        <v>1400.8</v>
      </c>
      <c r="J126" s="9"/>
    </row>
    <row r="127" spans="1:10" ht="21" customHeight="1" thickBot="1">
      <c r="A127" s="116"/>
      <c r="B127" s="96" t="s">
        <v>109</v>
      </c>
      <c r="C127" s="3"/>
      <c r="D127" s="5"/>
      <c r="E127" s="3"/>
      <c r="F127" s="3"/>
      <c r="G127" s="3"/>
      <c r="H127" s="3"/>
      <c r="I127" s="137">
        <f>SUM(I123:I126)</f>
        <v>64808.3</v>
      </c>
      <c r="J127" s="67"/>
    </row>
    <row r="128" spans="1:10" ht="21" customHeight="1">
      <c r="A128" s="168">
        <v>2.8</v>
      </c>
      <c r="B128" s="95" t="s">
        <v>184</v>
      </c>
      <c r="C128" s="37"/>
      <c r="D128" s="36"/>
      <c r="E128" s="37"/>
      <c r="F128" s="37"/>
      <c r="G128" s="37"/>
      <c r="H128" s="37"/>
      <c r="I128" s="8"/>
      <c r="J128" s="9"/>
    </row>
    <row r="129" spans="1:10" ht="21" customHeight="1">
      <c r="A129" s="168" t="s">
        <v>516</v>
      </c>
      <c r="B129" s="67" t="s">
        <v>519</v>
      </c>
      <c r="C129" s="3"/>
      <c r="D129" s="5"/>
      <c r="E129" s="3"/>
      <c r="F129" s="3"/>
      <c r="G129" s="3"/>
      <c r="H129" s="3"/>
      <c r="I129" s="17"/>
      <c r="J129" s="9"/>
    </row>
    <row r="130" spans="1:10" s="31" customFormat="1" ht="21" customHeight="1">
      <c r="A130" s="45"/>
      <c r="B130" s="329" t="s">
        <v>520</v>
      </c>
      <c r="C130" s="84">
        <v>57</v>
      </c>
      <c r="D130" s="461" t="s">
        <v>183</v>
      </c>
      <c r="E130" s="461">
        <v>527</v>
      </c>
      <c r="F130" s="461">
        <f>C130*E130</f>
        <v>30039</v>
      </c>
      <c r="G130" s="461">
        <v>165</v>
      </c>
      <c r="H130" s="73">
        <f>C130*G130</f>
        <v>9405</v>
      </c>
      <c r="I130" s="112">
        <f>F130+H130</f>
        <v>39444</v>
      </c>
      <c r="J130" s="45"/>
    </row>
    <row r="131" spans="1:10" s="31" customFormat="1" ht="21" customHeight="1">
      <c r="A131" s="45"/>
      <c r="B131" s="94" t="s">
        <v>737</v>
      </c>
      <c r="C131" s="3">
        <v>856.8</v>
      </c>
      <c r="D131" s="5" t="s">
        <v>19</v>
      </c>
      <c r="E131" s="461">
        <v>28.9</v>
      </c>
      <c r="F131" s="461">
        <f>C131*E131</f>
        <v>24761.519999999997</v>
      </c>
      <c r="G131" s="3">
        <v>10</v>
      </c>
      <c r="H131" s="73">
        <f>C131*G131</f>
        <v>8568</v>
      </c>
      <c r="I131" s="112">
        <f>F131+H131</f>
        <v>33329.519999999997</v>
      </c>
      <c r="J131" s="45"/>
    </row>
    <row r="132" spans="1:10" s="31" customFormat="1" ht="21" customHeight="1">
      <c r="A132" s="45"/>
      <c r="B132" s="94" t="s">
        <v>521</v>
      </c>
      <c r="C132" s="84">
        <v>75</v>
      </c>
      <c r="D132" s="5" t="s">
        <v>22</v>
      </c>
      <c r="E132" s="3">
        <v>305</v>
      </c>
      <c r="F132" s="3">
        <f>C132*E132</f>
        <v>22875</v>
      </c>
      <c r="G132" s="3">
        <v>50</v>
      </c>
      <c r="H132" s="3">
        <f>C132*G132</f>
        <v>3750</v>
      </c>
      <c r="I132" s="4">
        <f>F132+H132</f>
        <v>26625</v>
      </c>
      <c r="J132" s="45"/>
    </row>
    <row r="133" spans="1:10" s="31" customFormat="1" ht="21" customHeight="1">
      <c r="A133" s="45"/>
      <c r="B133" s="455" t="s">
        <v>180</v>
      </c>
      <c r="C133" s="37">
        <v>33</v>
      </c>
      <c r="D133" s="36" t="s">
        <v>17</v>
      </c>
      <c r="E133" s="37">
        <v>65</v>
      </c>
      <c r="F133" s="37">
        <f>C133*E133</f>
        <v>2145</v>
      </c>
      <c r="G133" s="37">
        <v>38</v>
      </c>
      <c r="H133" s="37">
        <f>C133*G133</f>
        <v>1254</v>
      </c>
      <c r="I133" s="28">
        <f>F133+H133</f>
        <v>3399</v>
      </c>
      <c r="J133" s="45"/>
    </row>
    <row r="134" spans="1:10" s="31" customFormat="1" ht="21" customHeight="1" thickBot="1">
      <c r="A134" s="93"/>
      <c r="B134" s="124" t="s">
        <v>522</v>
      </c>
      <c r="C134" s="121"/>
      <c r="D134" s="133"/>
      <c r="E134" s="121"/>
      <c r="F134" s="121"/>
      <c r="G134" s="121"/>
      <c r="H134" s="121"/>
      <c r="I134" s="137">
        <f>SUM(I130:I133)</f>
        <v>102797.51999999999</v>
      </c>
      <c r="J134" s="93"/>
    </row>
    <row r="135" spans="1:10" s="31" customFormat="1" ht="21" customHeight="1">
      <c r="A135" s="110"/>
      <c r="B135" s="210"/>
      <c r="C135" s="109"/>
      <c r="D135" s="108"/>
      <c r="E135" s="109"/>
      <c r="F135" s="109"/>
      <c r="G135" s="109"/>
      <c r="H135" s="109"/>
      <c r="I135" s="104"/>
      <c r="J135" s="110"/>
    </row>
    <row r="136" spans="1:10" ht="21" customHeight="1">
      <c r="A136" s="168" t="s">
        <v>518</v>
      </c>
      <c r="B136" s="9" t="s">
        <v>524</v>
      </c>
      <c r="C136" s="37"/>
      <c r="D136" s="36"/>
      <c r="E136" s="37"/>
      <c r="F136" s="37"/>
      <c r="G136" s="37"/>
      <c r="H136" s="37"/>
      <c r="I136" s="28"/>
      <c r="J136" s="9"/>
    </row>
    <row r="137" spans="1:10" s="31" customFormat="1" ht="21" customHeight="1">
      <c r="A137" s="23"/>
      <c r="B137" s="329" t="s">
        <v>738</v>
      </c>
      <c r="C137" s="84">
        <v>114.2</v>
      </c>
      <c r="D137" s="461" t="s">
        <v>19</v>
      </c>
      <c r="E137" s="461">
        <v>28.9</v>
      </c>
      <c r="F137" s="461">
        <f t="shared" ref="F137:F143" si="22">C137*E137</f>
        <v>3300.38</v>
      </c>
      <c r="G137" s="461">
        <v>10</v>
      </c>
      <c r="H137" s="73">
        <f t="shared" ref="H137:H143" si="23">C137*G137</f>
        <v>1142</v>
      </c>
      <c r="I137" s="112">
        <f t="shared" ref="I137:I143" si="24">F137+H137</f>
        <v>4442.38</v>
      </c>
      <c r="J137" s="23"/>
    </row>
    <row r="138" spans="1:10" s="31" customFormat="1" ht="21" customHeight="1">
      <c r="A138" s="23"/>
      <c r="B138" s="329" t="s">
        <v>739</v>
      </c>
      <c r="C138" s="84">
        <v>243</v>
      </c>
      <c r="D138" s="461" t="s">
        <v>19</v>
      </c>
      <c r="E138" s="461">
        <v>28.8</v>
      </c>
      <c r="F138" s="461">
        <f t="shared" si="22"/>
        <v>6998.4000000000005</v>
      </c>
      <c r="G138" s="461">
        <v>10</v>
      </c>
      <c r="H138" s="73">
        <f t="shared" si="23"/>
        <v>2430</v>
      </c>
      <c r="I138" s="112">
        <f t="shared" si="24"/>
        <v>9428.4000000000015</v>
      </c>
      <c r="J138" s="23"/>
    </row>
    <row r="139" spans="1:10" s="31" customFormat="1" ht="21" customHeight="1">
      <c r="A139" s="23"/>
      <c r="B139" s="329" t="s">
        <v>740</v>
      </c>
      <c r="C139" s="84">
        <v>225.7</v>
      </c>
      <c r="D139" s="461" t="s">
        <v>19</v>
      </c>
      <c r="E139" s="461">
        <v>30.4</v>
      </c>
      <c r="F139" s="461">
        <f t="shared" si="22"/>
        <v>6861.28</v>
      </c>
      <c r="G139" s="461">
        <v>10</v>
      </c>
      <c r="H139" s="73">
        <f t="shared" si="23"/>
        <v>2257</v>
      </c>
      <c r="I139" s="112">
        <f t="shared" si="24"/>
        <v>9118.2799999999988</v>
      </c>
      <c r="J139" s="23"/>
    </row>
    <row r="140" spans="1:10" s="31" customFormat="1" ht="21" customHeight="1">
      <c r="A140" s="23"/>
      <c r="B140" s="329" t="s">
        <v>741</v>
      </c>
      <c r="C140" s="84">
        <v>7.9</v>
      </c>
      <c r="D140" s="461" t="s">
        <v>19</v>
      </c>
      <c r="E140" s="3">
        <v>24.5</v>
      </c>
      <c r="F140" s="461">
        <f t="shared" si="22"/>
        <v>193.55</v>
      </c>
      <c r="G140" s="461">
        <v>4.4000000000000004</v>
      </c>
      <c r="H140" s="73">
        <f t="shared" si="23"/>
        <v>34.760000000000005</v>
      </c>
      <c r="I140" s="112">
        <f t="shared" si="24"/>
        <v>228.31</v>
      </c>
      <c r="J140" s="23"/>
    </row>
    <row r="141" spans="1:10" s="31" customFormat="1" ht="21" customHeight="1">
      <c r="A141" s="45"/>
      <c r="B141" s="455" t="s">
        <v>517</v>
      </c>
      <c r="C141" s="37">
        <v>30.6</v>
      </c>
      <c r="D141" s="36" t="s">
        <v>17</v>
      </c>
      <c r="E141" s="37">
        <v>65</v>
      </c>
      <c r="F141" s="37">
        <f>C141*E141</f>
        <v>1989</v>
      </c>
      <c r="G141" s="37">
        <v>38</v>
      </c>
      <c r="H141" s="37">
        <f>C141*G141</f>
        <v>1162.8</v>
      </c>
      <c r="I141" s="28">
        <f>F141+H141</f>
        <v>3151.8</v>
      </c>
      <c r="J141" s="45"/>
    </row>
    <row r="142" spans="1:10" s="31" customFormat="1" ht="21" customHeight="1">
      <c r="A142" s="45"/>
      <c r="B142" s="329" t="s">
        <v>525</v>
      </c>
      <c r="C142" s="84">
        <v>66</v>
      </c>
      <c r="D142" s="461" t="s">
        <v>183</v>
      </c>
      <c r="E142" s="461">
        <v>527</v>
      </c>
      <c r="F142" s="461">
        <f>C142*E142</f>
        <v>34782</v>
      </c>
      <c r="G142" s="461">
        <v>165</v>
      </c>
      <c r="H142" s="73">
        <f t="shared" si="23"/>
        <v>10890</v>
      </c>
      <c r="I142" s="112">
        <f t="shared" si="24"/>
        <v>45672</v>
      </c>
      <c r="J142" s="45"/>
    </row>
    <row r="143" spans="1:10" s="31" customFormat="1" ht="21" customHeight="1">
      <c r="A143" s="45"/>
      <c r="B143" s="94" t="s">
        <v>742</v>
      </c>
      <c r="C143" s="3">
        <v>8.1999999999999993</v>
      </c>
      <c r="D143" s="5" t="s">
        <v>22</v>
      </c>
      <c r="E143" s="3">
        <v>305</v>
      </c>
      <c r="F143" s="3">
        <f t="shared" si="22"/>
        <v>2501</v>
      </c>
      <c r="G143" s="3">
        <v>50</v>
      </c>
      <c r="H143" s="3">
        <f t="shared" si="23"/>
        <v>409.99999999999994</v>
      </c>
      <c r="I143" s="4">
        <f t="shared" si="24"/>
        <v>2911</v>
      </c>
      <c r="J143" s="45"/>
    </row>
    <row r="144" spans="1:10" s="31" customFormat="1" ht="21" customHeight="1" thickBot="1">
      <c r="A144" s="45"/>
      <c r="B144" s="43" t="s">
        <v>526</v>
      </c>
      <c r="C144" s="37"/>
      <c r="D144" s="36"/>
      <c r="E144" s="37"/>
      <c r="F144" s="37"/>
      <c r="G144" s="37"/>
      <c r="H144" s="37"/>
      <c r="I144" s="137">
        <f>SUM(I137:I143)</f>
        <v>74952.17</v>
      </c>
      <c r="J144" s="45"/>
    </row>
    <row r="145" spans="1:10" s="31" customFormat="1" ht="21" customHeight="1">
      <c r="A145" s="168" t="s">
        <v>523</v>
      </c>
      <c r="B145" s="67" t="s">
        <v>528</v>
      </c>
      <c r="C145" s="121"/>
      <c r="D145" s="133"/>
      <c r="E145" s="121"/>
      <c r="F145" s="121"/>
      <c r="G145" s="121"/>
      <c r="H145" s="330"/>
      <c r="I145" s="28"/>
      <c r="J145" s="93"/>
    </row>
    <row r="146" spans="1:10" s="31" customFormat="1" ht="21" customHeight="1">
      <c r="A146" s="23"/>
      <c r="B146" s="329" t="s">
        <v>743</v>
      </c>
      <c r="C146" s="84">
        <v>197.6</v>
      </c>
      <c r="D146" s="5" t="s">
        <v>19</v>
      </c>
      <c r="E146" s="461">
        <v>29.6</v>
      </c>
      <c r="F146" s="461">
        <f>C146*E146</f>
        <v>5848.96</v>
      </c>
      <c r="G146" s="461">
        <v>10</v>
      </c>
      <c r="H146" s="73">
        <f>C146*G146</f>
        <v>1976</v>
      </c>
      <c r="I146" s="112">
        <f>F146+H146</f>
        <v>7824.96</v>
      </c>
      <c r="J146" s="23"/>
    </row>
    <row r="147" spans="1:10" s="31" customFormat="1" ht="21" customHeight="1">
      <c r="A147" s="45"/>
      <c r="B147" s="455" t="s">
        <v>517</v>
      </c>
      <c r="C147" s="37">
        <v>15.6</v>
      </c>
      <c r="D147" s="36" t="s">
        <v>17</v>
      </c>
      <c r="E147" s="37">
        <v>65</v>
      </c>
      <c r="F147" s="37">
        <f>C147*E147</f>
        <v>1014</v>
      </c>
      <c r="G147" s="37">
        <v>38</v>
      </c>
      <c r="H147" s="37">
        <f>C147*G147</f>
        <v>592.79999999999995</v>
      </c>
      <c r="I147" s="28">
        <f>F147+H147</f>
        <v>1606.8</v>
      </c>
      <c r="J147" s="45"/>
    </row>
    <row r="148" spans="1:10" s="31" customFormat="1" ht="21" customHeight="1">
      <c r="A148" s="45"/>
      <c r="B148" s="329" t="s">
        <v>277</v>
      </c>
      <c r="C148" s="84">
        <v>16.5</v>
      </c>
      <c r="D148" s="461" t="s">
        <v>183</v>
      </c>
      <c r="E148" s="461">
        <v>1200</v>
      </c>
      <c r="F148" s="461">
        <f>C148*E148</f>
        <v>19800</v>
      </c>
      <c r="G148" s="461">
        <v>360</v>
      </c>
      <c r="H148" s="73">
        <f>C148*G148</f>
        <v>5940</v>
      </c>
      <c r="I148" s="112">
        <f>F148+H148</f>
        <v>25740</v>
      </c>
      <c r="J148" s="45"/>
    </row>
    <row r="149" spans="1:10" s="31" customFormat="1" ht="21" customHeight="1" thickBot="1">
      <c r="A149" s="45"/>
      <c r="B149" s="43" t="s">
        <v>529</v>
      </c>
      <c r="C149" s="37"/>
      <c r="D149" s="36"/>
      <c r="E149" s="37"/>
      <c r="F149" s="37"/>
      <c r="G149" s="37"/>
      <c r="H149" s="37"/>
      <c r="I149" s="137">
        <f>SUM(I146:I148)</f>
        <v>35171.760000000002</v>
      </c>
      <c r="J149" s="45"/>
    </row>
    <row r="150" spans="1:10" s="31" customFormat="1" ht="21" customHeight="1">
      <c r="A150" s="168" t="s">
        <v>527</v>
      </c>
      <c r="B150" s="67" t="s">
        <v>531</v>
      </c>
      <c r="C150" s="121"/>
      <c r="D150" s="133"/>
      <c r="E150" s="121"/>
      <c r="F150" s="121"/>
      <c r="G150" s="121"/>
      <c r="H150" s="330"/>
      <c r="I150" s="28"/>
      <c r="J150" s="93"/>
    </row>
    <row r="151" spans="1:10" s="31" customFormat="1" ht="21" customHeight="1">
      <c r="A151" s="23"/>
      <c r="B151" s="329" t="s">
        <v>744</v>
      </c>
      <c r="C151" s="84">
        <v>162</v>
      </c>
      <c r="D151" s="5" t="s">
        <v>19</v>
      </c>
      <c r="E151" s="461">
        <v>28.8</v>
      </c>
      <c r="F151" s="461">
        <f>C151*E151</f>
        <v>4665.6000000000004</v>
      </c>
      <c r="G151" s="461">
        <v>10</v>
      </c>
      <c r="H151" s="73">
        <f>C151*G151</f>
        <v>1620</v>
      </c>
      <c r="I151" s="112">
        <f>F151+H151</f>
        <v>6285.6</v>
      </c>
      <c r="J151" s="23"/>
    </row>
    <row r="152" spans="1:10" s="31" customFormat="1" ht="21" customHeight="1">
      <c r="A152" s="45"/>
      <c r="B152" s="455" t="s">
        <v>517</v>
      </c>
      <c r="C152" s="37">
        <v>8.8000000000000007</v>
      </c>
      <c r="D152" s="36" t="s">
        <v>17</v>
      </c>
      <c r="E152" s="37">
        <v>65</v>
      </c>
      <c r="F152" s="37">
        <f>C152*E152</f>
        <v>572</v>
      </c>
      <c r="G152" s="37">
        <v>38</v>
      </c>
      <c r="H152" s="37">
        <f>C152*G152</f>
        <v>334.40000000000003</v>
      </c>
      <c r="I152" s="28">
        <f>F152+H152</f>
        <v>906.40000000000009</v>
      </c>
      <c r="J152" s="45"/>
    </row>
    <row r="153" spans="1:10" s="31" customFormat="1" ht="21" customHeight="1">
      <c r="A153" s="45"/>
      <c r="B153" s="329" t="s">
        <v>277</v>
      </c>
      <c r="C153" s="84">
        <v>19.8</v>
      </c>
      <c r="D153" s="461" t="s">
        <v>17</v>
      </c>
      <c r="E153" s="461">
        <v>1200</v>
      </c>
      <c r="F153" s="461">
        <f>C153*E153</f>
        <v>23760</v>
      </c>
      <c r="G153" s="461">
        <v>360</v>
      </c>
      <c r="H153" s="73">
        <f>C153*G153</f>
        <v>7128</v>
      </c>
      <c r="I153" s="112">
        <f>F153+H153</f>
        <v>30888</v>
      </c>
      <c r="J153" s="45"/>
    </row>
    <row r="154" spans="1:10" s="31" customFormat="1" ht="21" customHeight="1" thickBot="1">
      <c r="A154" s="45"/>
      <c r="B154" s="43" t="s">
        <v>532</v>
      </c>
      <c r="C154" s="37"/>
      <c r="D154" s="36"/>
      <c r="E154" s="37"/>
      <c r="F154" s="37"/>
      <c r="G154" s="37"/>
      <c r="H154" s="37"/>
      <c r="I154" s="137">
        <f>SUM(I151:I153)</f>
        <v>38080</v>
      </c>
      <c r="J154" s="45"/>
    </row>
    <row r="155" spans="1:10" s="31" customFormat="1" ht="21" customHeight="1">
      <c r="A155" s="168" t="s">
        <v>530</v>
      </c>
      <c r="B155" s="9" t="s">
        <v>534</v>
      </c>
      <c r="C155" s="121"/>
      <c r="D155" s="133"/>
      <c r="E155" s="121"/>
      <c r="F155" s="121"/>
      <c r="G155" s="121"/>
      <c r="H155" s="330"/>
      <c r="I155" s="28"/>
      <c r="J155" s="93"/>
    </row>
    <row r="156" spans="1:10" s="31" customFormat="1" ht="21" customHeight="1">
      <c r="A156" s="110"/>
      <c r="B156" s="456" t="s">
        <v>745</v>
      </c>
      <c r="C156" s="555">
        <v>80.400000000000006</v>
      </c>
      <c r="D156" s="108" t="s">
        <v>19</v>
      </c>
      <c r="E156" s="397">
        <v>28.8</v>
      </c>
      <c r="F156" s="397">
        <f>C156*E156</f>
        <v>2315.5200000000004</v>
      </c>
      <c r="G156" s="397">
        <v>10</v>
      </c>
      <c r="H156" s="398">
        <f>C156*G156</f>
        <v>804</v>
      </c>
      <c r="I156" s="399">
        <f>F156+H156</f>
        <v>3119.5200000000004</v>
      </c>
      <c r="J156" s="110"/>
    </row>
    <row r="157" spans="1:10" s="31" customFormat="1" ht="21" customHeight="1">
      <c r="A157" s="45"/>
      <c r="B157" s="455" t="s">
        <v>180</v>
      </c>
      <c r="C157" s="37">
        <v>5.0999999999999996</v>
      </c>
      <c r="D157" s="36" t="s">
        <v>17</v>
      </c>
      <c r="E157" s="37">
        <v>65</v>
      </c>
      <c r="F157" s="37">
        <f>C157*E157</f>
        <v>331.5</v>
      </c>
      <c r="G157" s="37">
        <v>38</v>
      </c>
      <c r="H157" s="37">
        <f>C157*G157</f>
        <v>193.79999999999998</v>
      </c>
      <c r="I157" s="28">
        <f>F157+H157</f>
        <v>525.29999999999995</v>
      </c>
      <c r="J157" s="45"/>
    </row>
    <row r="158" spans="1:10" s="31" customFormat="1" ht="21" customHeight="1">
      <c r="A158" s="45"/>
      <c r="B158" s="329" t="s">
        <v>746</v>
      </c>
      <c r="C158" s="84">
        <v>4</v>
      </c>
      <c r="D158" s="461" t="s">
        <v>20</v>
      </c>
      <c r="E158" s="461">
        <v>4591</v>
      </c>
      <c r="F158" s="461">
        <f>C158*E158</f>
        <v>18364</v>
      </c>
      <c r="G158" s="461">
        <v>0</v>
      </c>
      <c r="H158" s="73">
        <f>C158*G158</f>
        <v>0</v>
      </c>
      <c r="I158" s="112">
        <f>F158+H158</f>
        <v>18364</v>
      </c>
      <c r="J158" s="45"/>
    </row>
    <row r="159" spans="1:10" s="31" customFormat="1" ht="21" customHeight="1" thickBot="1">
      <c r="A159" s="45"/>
      <c r="B159" s="43" t="s">
        <v>535</v>
      </c>
      <c r="C159" s="37"/>
      <c r="D159" s="36"/>
      <c r="E159" s="37"/>
      <c r="F159" s="37"/>
      <c r="G159" s="37"/>
      <c r="H159" s="37"/>
      <c r="I159" s="137">
        <f>SUM(I156:I158)</f>
        <v>22008.82</v>
      </c>
      <c r="J159" s="45"/>
    </row>
    <row r="160" spans="1:10" ht="21" customHeight="1">
      <c r="A160" s="168" t="s">
        <v>533</v>
      </c>
      <c r="B160" s="9" t="s">
        <v>537</v>
      </c>
      <c r="C160" s="37"/>
      <c r="D160" s="36"/>
      <c r="E160" s="37"/>
      <c r="F160" s="37"/>
      <c r="G160" s="37"/>
      <c r="H160" s="37"/>
      <c r="I160" s="4"/>
      <c r="J160" s="9"/>
    </row>
    <row r="161" spans="1:10" s="31" customFormat="1" ht="21" customHeight="1">
      <c r="A161" s="45"/>
      <c r="B161" s="94" t="s">
        <v>538</v>
      </c>
      <c r="C161" s="3">
        <v>8</v>
      </c>
      <c r="D161" s="5" t="s">
        <v>17</v>
      </c>
      <c r="E161" s="461">
        <v>2278</v>
      </c>
      <c r="F161" s="461">
        <f>C161*E161</f>
        <v>18224</v>
      </c>
      <c r="G161" s="461">
        <v>683</v>
      </c>
      <c r="H161" s="73">
        <f>C161*G161</f>
        <v>5464</v>
      </c>
      <c r="I161" s="112">
        <f>F161+H161</f>
        <v>23688</v>
      </c>
      <c r="J161" s="45"/>
    </row>
    <row r="162" spans="1:10" s="31" customFormat="1" ht="21" customHeight="1">
      <c r="A162" s="45"/>
      <c r="B162" s="94" t="s">
        <v>539</v>
      </c>
      <c r="C162" s="3">
        <v>9.2200000000000006</v>
      </c>
      <c r="D162" s="5" t="s">
        <v>22</v>
      </c>
      <c r="E162" s="461">
        <v>4000</v>
      </c>
      <c r="F162" s="461">
        <f>C162*E162</f>
        <v>36880</v>
      </c>
      <c r="G162" s="461">
        <v>0</v>
      </c>
      <c r="H162" s="73">
        <f>C162*G162</f>
        <v>0</v>
      </c>
      <c r="I162" s="112">
        <f>F162+H162</f>
        <v>36880</v>
      </c>
      <c r="J162" s="45"/>
    </row>
    <row r="163" spans="1:10" s="31" customFormat="1" ht="21" customHeight="1">
      <c r="A163" s="45"/>
      <c r="B163" s="94" t="s">
        <v>540</v>
      </c>
      <c r="C163" s="3">
        <v>3</v>
      </c>
      <c r="D163" s="5" t="s">
        <v>20</v>
      </c>
      <c r="E163" s="3">
        <v>3000</v>
      </c>
      <c r="F163" s="461">
        <f>C163*E163</f>
        <v>9000</v>
      </c>
      <c r="G163" s="461">
        <v>0</v>
      </c>
      <c r="H163" s="73">
        <f>C163*G163</f>
        <v>0</v>
      </c>
      <c r="I163" s="112">
        <f>F163+H163</f>
        <v>9000</v>
      </c>
      <c r="J163" s="45"/>
    </row>
    <row r="164" spans="1:10" s="31" customFormat="1" ht="21" customHeight="1">
      <c r="A164" s="256"/>
      <c r="B164" s="262" t="s">
        <v>984</v>
      </c>
      <c r="C164" s="3">
        <v>2</v>
      </c>
      <c r="D164" s="5" t="s">
        <v>20</v>
      </c>
      <c r="E164" s="3">
        <v>4000</v>
      </c>
      <c r="F164" s="3">
        <f t="shared" ref="F164:F165" si="25">C164*E164</f>
        <v>8000</v>
      </c>
      <c r="G164" s="3">
        <v>1000</v>
      </c>
      <c r="H164" s="3">
        <f t="shared" ref="H164:H165" si="26">C164*G164</f>
        <v>2000</v>
      </c>
      <c r="I164" s="17">
        <f t="shared" ref="I164:I165" si="27">F164+H164</f>
        <v>10000</v>
      </c>
      <c r="J164" s="27"/>
    </row>
    <row r="165" spans="1:10" s="31" customFormat="1" ht="21" customHeight="1">
      <c r="A165" s="256"/>
      <c r="B165" s="262" t="s">
        <v>985</v>
      </c>
      <c r="C165" s="3">
        <v>1</v>
      </c>
      <c r="D165" s="5" t="s">
        <v>20</v>
      </c>
      <c r="E165" s="3">
        <v>3000</v>
      </c>
      <c r="F165" s="3">
        <f t="shared" si="25"/>
        <v>3000</v>
      </c>
      <c r="G165" s="3">
        <v>500</v>
      </c>
      <c r="H165" s="3">
        <f t="shared" si="26"/>
        <v>500</v>
      </c>
      <c r="I165" s="88">
        <f t="shared" si="27"/>
        <v>3500</v>
      </c>
      <c r="J165" s="27"/>
    </row>
    <row r="166" spans="1:10" ht="21" customHeight="1" thickBot="1">
      <c r="A166" s="116"/>
      <c r="B166" s="96" t="s">
        <v>541</v>
      </c>
      <c r="C166" s="3"/>
      <c r="D166" s="5"/>
      <c r="E166" s="3"/>
      <c r="F166" s="3"/>
      <c r="G166" s="3"/>
      <c r="H166" s="3"/>
      <c r="I166" s="137">
        <f>SUM(I161:I165)</f>
        <v>83068</v>
      </c>
      <c r="J166" s="67"/>
    </row>
    <row r="167" spans="1:10" s="31" customFormat="1" ht="21" customHeight="1">
      <c r="A167" s="168" t="s">
        <v>536</v>
      </c>
      <c r="B167" s="331" t="s">
        <v>543</v>
      </c>
      <c r="C167" s="3"/>
      <c r="D167" s="5"/>
      <c r="E167" s="3"/>
      <c r="F167" s="3"/>
      <c r="G167" s="3"/>
      <c r="H167" s="258"/>
      <c r="I167" s="4"/>
      <c r="J167" s="23"/>
    </row>
    <row r="168" spans="1:10" s="31" customFormat="1" ht="21" customHeight="1">
      <c r="A168" s="23"/>
      <c r="B168" s="329" t="s">
        <v>747</v>
      </c>
      <c r="C168" s="84">
        <v>81.099999999999994</v>
      </c>
      <c r="D168" s="5" t="s">
        <v>19</v>
      </c>
      <c r="E168" s="461">
        <v>27.78</v>
      </c>
      <c r="F168" s="461">
        <f t="shared" ref="F168:F175" si="28">C168*E168</f>
        <v>2252.9580000000001</v>
      </c>
      <c r="G168" s="461">
        <v>10</v>
      </c>
      <c r="H168" s="73">
        <f t="shared" ref="H168:H175" si="29">C168*G168</f>
        <v>811</v>
      </c>
      <c r="I168" s="112">
        <f t="shared" ref="I168:I175" si="30">F168+H168</f>
        <v>3063.9580000000001</v>
      </c>
      <c r="J168" s="23"/>
    </row>
    <row r="169" spans="1:10" s="31" customFormat="1" ht="21" customHeight="1">
      <c r="A169" s="23"/>
      <c r="B169" s="329" t="s">
        <v>748</v>
      </c>
      <c r="C169" s="84">
        <v>177.8</v>
      </c>
      <c r="D169" s="5" t="s">
        <v>19</v>
      </c>
      <c r="E169" s="461">
        <v>28.7</v>
      </c>
      <c r="F169" s="461">
        <f>C169*E169</f>
        <v>5102.8600000000006</v>
      </c>
      <c r="G169" s="461">
        <v>10</v>
      </c>
      <c r="H169" s="73">
        <f t="shared" si="29"/>
        <v>1778</v>
      </c>
      <c r="I169" s="112">
        <f t="shared" si="30"/>
        <v>6880.8600000000006</v>
      </c>
      <c r="J169" s="23"/>
    </row>
    <row r="170" spans="1:10" s="31" customFormat="1" ht="21" customHeight="1">
      <c r="A170" s="45"/>
      <c r="B170" s="94" t="s">
        <v>538</v>
      </c>
      <c r="C170" s="84">
        <v>7.7</v>
      </c>
      <c r="D170" s="5" t="s">
        <v>17</v>
      </c>
      <c r="E170" s="461">
        <v>2278</v>
      </c>
      <c r="F170" s="461">
        <f t="shared" si="28"/>
        <v>17540.600000000002</v>
      </c>
      <c r="G170" s="461">
        <v>683</v>
      </c>
      <c r="H170" s="73">
        <f t="shared" si="29"/>
        <v>5259.1</v>
      </c>
      <c r="I170" s="112">
        <f t="shared" si="30"/>
        <v>22799.700000000004</v>
      </c>
      <c r="J170" s="45"/>
    </row>
    <row r="171" spans="1:10" s="31" customFormat="1" ht="21" customHeight="1">
      <c r="A171" s="99"/>
      <c r="B171" s="94" t="s">
        <v>544</v>
      </c>
      <c r="C171" s="3">
        <v>6.4</v>
      </c>
      <c r="D171" s="5" t="s">
        <v>17</v>
      </c>
      <c r="E171" s="3">
        <v>370</v>
      </c>
      <c r="F171" s="3">
        <f t="shared" si="28"/>
        <v>2368</v>
      </c>
      <c r="G171" s="3">
        <v>70</v>
      </c>
      <c r="H171" s="3">
        <f t="shared" si="29"/>
        <v>448</v>
      </c>
      <c r="I171" s="4">
        <f t="shared" si="30"/>
        <v>2816</v>
      </c>
      <c r="J171" s="27"/>
    </row>
    <row r="172" spans="1:10" ht="21" customHeight="1">
      <c r="A172" s="295"/>
      <c r="B172" s="24" t="s">
        <v>455</v>
      </c>
      <c r="C172" s="3"/>
      <c r="D172" s="5"/>
      <c r="E172" s="3"/>
      <c r="F172" s="3"/>
      <c r="G172" s="3"/>
      <c r="H172" s="3"/>
      <c r="I172" s="4"/>
      <c r="J172" s="52"/>
    </row>
    <row r="173" spans="1:10" s="31" customFormat="1" ht="21" customHeight="1">
      <c r="A173" s="99"/>
      <c r="B173" s="94" t="s">
        <v>456</v>
      </c>
      <c r="C173" s="3">
        <v>11.4</v>
      </c>
      <c r="D173" s="5" t="s">
        <v>22</v>
      </c>
      <c r="E173" s="3">
        <v>305</v>
      </c>
      <c r="F173" s="3">
        <f t="shared" si="28"/>
        <v>3477</v>
      </c>
      <c r="G173" s="3">
        <v>50</v>
      </c>
      <c r="H173" s="3">
        <f t="shared" si="29"/>
        <v>570</v>
      </c>
      <c r="I173" s="4">
        <f t="shared" si="30"/>
        <v>4047</v>
      </c>
      <c r="J173" s="23"/>
    </row>
    <row r="174" spans="1:10" ht="21" customHeight="1">
      <c r="A174" s="295"/>
      <c r="B174" s="24" t="s">
        <v>455</v>
      </c>
      <c r="C174" s="3"/>
      <c r="D174" s="5"/>
      <c r="E174" s="3"/>
      <c r="F174" s="3"/>
      <c r="G174" s="3"/>
      <c r="H174" s="3"/>
      <c r="I174" s="4"/>
      <c r="J174" s="52"/>
    </row>
    <row r="175" spans="1:10" s="31" customFormat="1" ht="21" customHeight="1">
      <c r="A175" s="45"/>
      <c r="B175" s="455" t="s">
        <v>517</v>
      </c>
      <c r="C175" s="37">
        <v>14.3</v>
      </c>
      <c r="D175" s="36" t="s">
        <v>17</v>
      </c>
      <c r="E175" s="37">
        <v>65</v>
      </c>
      <c r="F175" s="37">
        <f t="shared" si="28"/>
        <v>929.5</v>
      </c>
      <c r="G175" s="37">
        <v>38</v>
      </c>
      <c r="H175" s="37">
        <f t="shared" si="29"/>
        <v>543.4</v>
      </c>
      <c r="I175" s="28">
        <f t="shared" si="30"/>
        <v>1472.9</v>
      </c>
      <c r="J175" s="45"/>
    </row>
    <row r="176" spans="1:10" ht="21" customHeight="1" thickBot="1">
      <c r="A176" s="116"/>
      <c r="B176" s="96" t="s">
        <v>545</v>
      </c>
      <c r="C176" s="3"/>
      <c r="D176" s="5"/>
      <c r="E176" s="3"/>
      <c r="F176" s="3"/>
      <c r="G176" s="3"/>
      <c r="H176" s="3"/>
      <c r="I176" s="137">
        <f>SUM(I168:I175)</f>
        <v>41080.418000000005</v>
      </c>
      <c r="J176" s="67"/>
    </row>
    <row r="177" spans="1:10" ht="21" customHeight="1">
      <c r="A177" s="324"/>
      <c r="B177" s="139"/>
      <c r="C177" s="147"/>
      <c r="D177" s="146"/>
      <c r="E177" s="147"/>
      <c r="F177" s="147"/>
      <c r="G177" s="147"/>
      <c r="H177" s="632"/>
      <c r="I177" s="104"/>
      <c r="J177" s="231"/>
    </row>
    <row r="178" spans="1:10" s="31" customFormat="1" ht="21" customHeight="1">
      <c r="A178" s="168" t="s">
        <v>542</v>
      </c>
      <c r="B178" s="9" t="s">
        <v>749</v>
      </c>
      <c r="C178" s="37"/>
      <c r="D178" s="36"/>
      <c r="E178" s="37"/>
      <c r="F178" s="37"/>
      <c r="G178" s="37"/>
      <c r="H178" s="332"/>
      <c r="I178" s="8"/>
      <c r="J178" s="45"/>
    </row>
    <row r="179" spans="1:10" s="31" customFormat="1" ht="21" customHeight="1">
      <c r="A179" s="23"/>
      <c r="B179" s="329" t="s">
        <v>750</v>
      </c>
      <c r="C179" s="254">
        <v>7.4</v>
      </c>
      <c r="D179" s="5" t="s">
        <v>17</v>
      </c>
      <c r="E179" s="254">
        <v>8500</v>
      </c>
      <c r="F179" s="3">
        <f>C179*E179</f>
        <v>62900</v>
      </c>
      <c r="G179" s="254">
        <v>0</v>
      </c>
      <c r="H179" s="3">
        <f>C179*G179</f>
        <v>0</v>
      </c>
      <c r="I179" s="4">
        <f>F179+H179</f>
        <v>62900</v>
      </c>
      <c r="J179" s="326" t="s">
        <v>463</v>
      </c>
    </row>
    <row r="180" spans="1:10" s="31" customFormat="1" ht="21" customHeight="1">
      <c r="A180" s="23"/>
      <c r="B180" s="94" t="s">
        <v>547</v>
      </c>
      <c r="C180" s="3">
        <v>8.15</v>
      </c>
      <c r="D180" s="5" t="s">
        <v>17</v>
      </c>
      <c r="E180" s="461">
        <v>2278</v>
      </c>
      <c r="F180" s="461">
        <f>C180*E180</f>
        <v>18565.7</v>
      </c>
      <c r="G180" s="461">
        <v>683</v>
      </c>
      <c r="H180" s="73">
        <f>C180*G180</f>
        <v>5566.45</v>
      </c>
      <c r="I180" s="112">
        <f>F180+H180</f>
        <v>24132.15</v>
      </c>
      <c r="J180" s="23"/>
    </row>
    <row r="181" spans="1:10" s="31" customFormat="1" ht="21" customHeight="1">
      <c r="A181" s="45"/>
      <c r="B181" s="396" t="s">
        <v>520</v>
      </c>
      <c r="C181" s="65">
        <v>9.1</v>
      </c>
      <c r="D181" s="400" t="s">
        <v>183</v>
      </c>
      <c r="E181" s="400">
        <v>527</v>
      </c>
      <c r="F181" s="400">
        <f>C181*E181</f>
        <v>4795.7</v>
      </c>
      <c r="G181" s="400">
        <v>165</v>
      </c>
      <c r="H181" s="113">
        <f>C181*G181</f>
        <v>1501.5</v>
      </c>
      <c r="I181" s="401">
        <f>F181+H181</f>
        <v>6297.2</v>
      </c>
      <c r="J181" s="45"/>
    </row>
    <row r="182" spans="1:10" s="31" customFormat="1" ht="21" customHeight="1" thickBot="1">
      <c r="A182" s="45"/>
      <c r="B182" s="43" t="s">
        <v>548</v>
      </c>
      <c r="C182" s="37"/>
      <c r="D182" s="36"/>
      <c r="E182" s="37"/>
      <c r="F182" s="37"/>
      <c r="G182" s="37"/>
      <c r="H182" s="37"/>
      <c r="I182" s="137">
        <f>SUM(I179:I181)</f>
        <v>93329.349999999991</v>
      </c>
      <c r="J182" s="45"/>
    </row>
    <row r="183" spans="1:10" s="31" customFormat="1" ht="21" customHeight="1">
      <c r="A183" s="168" t="s">
        <v>546</v>
      </c>
      <c r="B183" s="67" t="s">
        <v>550</v>
      </c>
      <c r="C183" s="37"/>
      <c r="D183" s="36"/>
      <c r="E183" s="37"/>
      <c r="F183" s="37"/>
      <c r="G183" s="37"/>
      <c r="H183" s="332"/>
      <c r="I183" s="8"/>
      <c r="J183" s="45"/>
    </row>
    <row r="184" spans="1:10" s="31" customFormat="1" ht="21" customHeight="1">
      <c r="A184" s="45"/>
      <c r="B184" s="94" t="s">
        <v>991</v>
      </c>
      <c r="C184" s="3">
        <v>4</v>
      </c>
      <c r="D184" s="5" t="s">
        <v>20</v>
      </c>
      <c r="E184" s="3">
        <v>75</v>
      </c>
      <c r="F184" s="461">
        <f>C184*E184</f>
        <v>300</v>
      </c>
      <c r="G184" s="461">
        <v>25</v>
      </c>
      <c r="H184" s="73">
        <f>C184*G184</f>
        <v>100</v>
      </c>
      <c r="I184" s="112">
        <f>F184+H184</f>
        <v>400</v>
      </c>
      <c r="J184" s="45"/>
    </row>
    <row r="185" spans="1:10" s="31" customFormat="1" ht="21" customHeight="1">
      <c r="A185" s="45"/>
      <c r="B185" s="94" t="s">
        <v>751</v>
      </c>
      <c r="C185" s="3">
        <v>16</v>
      </c>
      <c r="D185" s="5" t="s">
        <v>20</v>
      </c>
      <c r="E185" s="3">
        <v>50</v>
      </c>
      <c r="F185" s="461">
        <f>C185*E185</f>
        <v>800</v>
      </c>
      <c r="G185" s="461">
        <v>15</v>
      </c>
      <c r="H185" s="73">
        <f>C185*G185</f>
        <v>240</v>
      </c>
      <c r="I185" s="112">
        <f>F185+H185</f>
        <v>1040</v>
      </c>
      <c r="J185" s="45"/>
    </row>
    <row r="186" spans="1:10" s="31" customFormat="1" ht="21" customHeight="1">
      <c r="A186" s="23"/>
      <c r="B186" s="329" t="s">
        <v>992</v>
      </c>
      <c r="C186" s="84">
        <v>78.900000000000006</v>
      </c>
      <c r="D186" s="5" t="s">
        <v>19</v>
      </c>
      <c r="E186" s="461">
        <v>17.809999999999999</v>
      </c>
      <c r="F186" s="461">
        <f>C186*E186</f>
        <v>1405.2090000000001</v>
      </c>
      <c r="G186" s="461">
        <v>10</v>
      </c>
      <c r="H186" s="73">
        <f>C186*G186</f>
        <v>789</v>
      </c>
      <c r="I186" s="112">
        <f>F186+H186</f>
        <v>2194.2089999999998</v>
      </c>
      <c r="J186" s="23"/>
    </row>
    <row r="187" spans="1:10" s="31" customFormat="1" ht="21" customHeight="1">
      <c r="A187" s="45"/>
      <c r="B187" s="455" t="s">
        <v>517</v>
      </c>
      <c r="C187" s="37">
        <v>3.9</v>
      </c>
      <c r="D187" s="36" t="s">
        <v>17</v>
      </c>
      <c r="E187" s="37">
        <v>65</v>
      </c>
      <c r="F187" s="37">
        <f>C187*E187</f>
        <v>253.5</v>
      </c>
      <c r="G187" s="37">
        <v>38</v>
      </c>
      <c r="H187" s="37">
        <f>C187*G187</f>
        <v>148.19999999999999</v>
      </c>
      <c r="I187" s="28">
        <f>F187+H187</f>
        <v>401.7</v>
      </c>
      <c r="J187" s="45"/>
    </row>
    <row r="188" spans="1:10" s="31" customFormat="1" ht="21" customHeight="1" thickBot="1">
      <c r="A188" s="45"/>
      <c r="B188" s="43" t="s">
        <v>551</v>
      </c>
      <c r="C188" s="37"/>
      <c r="D188" s="36"/>
      <c r="E188" s="37"/>
      <c r="F188" s="37"/>
      <c r="G188" s="37"/>
      <c r="H188" s="37"/>
      <c r="I188" s="137">
        <f>SUM(I184:I187)</f>
        <v>4035.9089999999997</v>
      </c>
      <c r="J188" s="45"/>
    </row>
    <row r="189" spans="1:10" s="31" customFormat="1" ht="21" customHeight="1">
      <c r="A189" s="168" t="s">
        <v>549</v>
      </c>
      <c r="B189" s="67" t="s">
        <v>553</v>
      </c>
      <c r="C189" s="37"/>
      <c r="D189" s="36"/>
      <c r="E189" s="37"/>
      <c r="F189" s="37"/>
      <c r="G189" s="37"/>
      <c r="H189" s="332"/>
      <c r="I189" s="8"/>
      <c r="J189" s="45"/>
    </row>
    <row r="190" spans="1:10" s="31" customFormat="1" ht="21" customHeight="1">
      <c r="A190" s="23"/>
      <c r="B190" s="329" t="s">
        <v>133</v>
      </c>
      <c r="C190" s="84">
        <v>0.2</v>
      </c>
      <c r="D190" s="5" t="s">
        <v>15</v>
      </c>
      <c r="E190" s="461">
        <v>2149.5300000000002</v>
      </c>
      <c r="F190" s="461">
        <f>C190*E190</f>
        <v>429.90600000000006</v>
      </c>
      <c r="G190" s="461">
        <v>419</v>
      </c>
      <c r="H190" s="73">
        <f>C190*G190</f>
        <v>83.800000000000011</v>
      </c>
      <c r="I190" s="112">
        <f>F190+H190</f>
        <v>513.70600000000013</v>
      </c>
      <c r="J190" s="23"/>
    </row>
    <row r="191" spans="1:10" s="31" customFormat="1" ht="21" customHeight="1">
      <c r="A191" s="45"/>
      <c r="B191" s="94" t="s">
        <v>134</v>
      </c>
      <c r="C191" s="3">
        <v>2</v>
      </c>
      <c r="D191" s="461" t="s">
        <v>183</v>
      </c>
      <c r="E191" s="3">
        <v>479</v>
      </c>
      <c r="F191" s="461">
        <f>C191*E191</f>
        <v>958</v>
      </c>
      <c r="G191" s="461">
        <v>139</v>
      </c>
      <c r="H191" s="73">
        <f>C191*G191</f>
        <v>278</v>
      </c>
      <c r="I191" s="112">
        <f>F191+H191</f>
        <v>1236</v>
      </c>
      <c r="J191" s="45"/>
    </row>
    <row r="192" spans="1:10" ht="21" customHeight="1">
      <c r="A192" s="116"/>
      <c r="B192" s="94" t="s">
        <v>132</v>
      </c>
      <c r="C192" s="3"/>
      <c r="D192" s="5"/>
      <c r="E192" s="3"/>
      <c r="F192" s="3"/>
      <c r="G192" s="3"/>
      <c r="H192" s="3"/>
      <c r="I192" s="4"/>
      <c r="J192" s="23"/>
    </row>
    <row r="193" spans="1:10" ht="21" customHeight="1">
      <c r="A193" s="116"/>
      <c r="B193" s="24" t="s">
        <v>191</v>
      </c>
      <c r="C193" s="3">
        <v>16</v>
      </c>
      <c r="D193" s="5" t="s">
        <v>19</v>
      </c>
      <c r="E193" s="3">
        <v>24.5</v>
      </c>
      <c r="F193" s="3">
        <f t="shared" ref="F193:F195" si="31">C193*E193</f>
        <v>392</v>
      </c>
      <c r="G193" s="3">
        <v>4.4000000000000004</v>
      </c>
      <c r="H193" s="3">
        <f t="shared" ref="H193:H195" si="32">C193*G193</f>
        <v>70.400000000000006</v>
      </c>
      <c r="I193" s="4">
        <f t="shared" ref="I193:I195" si="33">F193+H193</f>
        <v>462.4</v>
      </c>
      <c r="J193" s="45"/>
    </row>
    <row r="194" spans="1:10" ht="21" customHeight="1">
      <c r="A194" s="116"/>
      <c r="B194" s="94" t="s">
        <v>39</v>
      </c>
      <c r="C194" s="3">
        <v>0.5</v>
      </c>
      <c r="D194" s="5" t="s">
        <v>19</v>
      </c>
      <c r="E194" s="3">
        <v>39.72</v>
      </c>
      <c r="F194" s="3">
        <f t="shared" si="31"/>
        <v>19.86</v>
      </c>
      <c r="G194" s="3">
        <v>0</v>
      </c>
      <c r="H194" s="3">
        <f t="shared" si="32"/>
        <v>0</v>
      </c>
      <c r="I194" s="4">
        <f t="shared" si="33"/>
        <v>19.86</v>
      </c>
      <c r="J194" s="23"/>
    </row>
    <row r="195" spans="1:10" ht="21" customHeight="1">
      <c r="A195" s="116"/>
      <c r="B195" s="94" t="s">
        <v>40</v>
      </c>
      <c r="C195" s="3">
        <v>4.8</v>
      </c>
      <c r="D195" s="5" t="s">
        <v>19</v>
      </c>
      <c r="E195" s="3">
        <v>56.07</v>
      </c>
      <c r="F195" s="3">
        <f t="shared" si="31"/>
        <v>269.13599999999997</v>
      </c>
      <c r="G195" s="3">
        <v>0</v>
      </c>
      <c r="H195" s="3">
        <f t="shared" si="32"/>
        <v>0</v>
      </c>
      <c r="I195" s="4">
        <f t="shared" si="33"/>
        <v>269.13599999999997</v>
      </c>
      <c r="J195" s="23"/>
    </row>
    <row r="196" spans="1:10" ht="21" customHeight="1">
      <c r="A196" s="116"/>
      <c r="B196" s="94" t="s">
        <v>346</v>
      </c>
      <c r="C196" s="84">
        <v>0.55000000000000004</v>
      </c>
      <c r="D196" s="5" t="s">
        <v>17</v>
      </c>
      <c r="E196" s="3">
        <v>232.55756399999999</v>
      </c>
      <c r="F196" s="3">
        <f>C196*E196</f>
        <v>127.9066602</v>
      </c>
      <c r="G196" s="3">
        <v>56</v>
      </c>
      <c r="H196" s="3">
        <f>C196*G196</f>
        <v>30.800000000000004</v>
      </c>
      <c r="I196" s="4">
        <f>F196+H196</f>
        <v>158.70666020000002</v>
      </c>
      <c r="J196" s="459"/>
    </row>
    <row r="197" spans="1:10" ht="21" customHeight="1">
      <c r="A197" s="116"/>
      <c r="B197" s="94" t="s">
        <v>347</v>
      </c>
      <c r="C197" s="84">
        <v>0.55000000000000004</v>
      </c>
      <c r="D197" s="5" t="s">
        <v>17</v>
      </c>
      <c r="E197" s="3">
        <v>31.755199999999999</v>
      </c>
      <c r="F197" s="3">
        <f t="shared" ref="F197:F198" si="34">C197*E197</f>
        <v>17.46536</v>
      </c>
      <c r="G197" s="3">
        <v>87</v>
      </c>
      <c r="H197" s="3">
        <f t="shared" ref="H197:H198" si="35">C197*G197</f>
        <v>47.85</v>
      </c>
      <c r="I197" s="4">
        <f t="shared" ref="I197:I198" si="36">F197+H197</f>
        <v>65.315359999999998</v>
      </c>
      <c r="J197" s="52"/>
    </row>
    <row r="198" spans="1:10" s="31" customFormat="1" ht="21" customHeight="1">
      <c r="A198" s="149"/>
      <c r="B198" s="456" t="s">
        <v>468</v>
      </c>
      <c r="C198" s="109">
        <v>2.2000000000000002</v>
      </c>
      <c r="D198" s="108" t="s">
        <v>17</v>
      </c>
      <c r="E198" s="109">
        <v>295</v>
      </c>
      <c r="F198" s="109">
        <f t="shared" si="34"/>
        <v>649</v>
      </c>
      <c r="G198" s="109">
        <v>104</v>
      </c>
      <c r="H198" s="109">
        <f t="shared" si="35"/>
        <v>228.8</v>
      </c>
      <c r="I198" s="88">
        <f t="shared" si="36"/>
        <v>877.8</v>
      </c>
      <c r="J198" s="110"/>
    </row>
    <row r="199" spans="1:10" s="31" customFormat="1" ht="21" customHeight="1" thickBot="1">
      <c r="A199" s="45"/>
      <c r="B199" s="43" t="s">
        <v>554</v>
      </c>
      <c r="C199" s="37"/>
      <c r="D199" s="36"/>
      <c r="E199" s="37"/>
      <c r="F199" s="37"/>
      <c r="G199" s="37"/>
      <c r="H199" s="37"/>
      <c r="I199" s="120">
        <f>SUM(I190:I198)</f>
        <v>3602.9240202000001</v>
      </c>
      <c r="J199" s="45"/>
    </row>
    <row r="200" spans="1:10" ht="21" customHeight="1">
      <c r="A200" s="168" t="s">
        <v>552</v>
      </c>
      <c r="B200" s="122" t="s">
        <v>213</v>
      </c>
      <c r="C200" s="37"/>
      <c r="D200" s="36"/>
      <c r="E200" s="37"/>
      <c r="F200" s="37"/>
      <c r="G200" s="37"/>
      <c r="H200" s="37"/>
      <c r="I200" s="8"/>
      <c r="J200" s="9"/>
    </row>
    <row r="201" spans="1:10" s="173" customFormat="1" ht="21" customHeight="1">
      <c r="A201" s="190"/>
      <c r="B201" s="464" t="s">
        <v>752</v>
      </c>
      <c r="C201" s="557">
        <v>2</v>
      </c>
      <c r="D201" s="192" t="s">
        <v>20</v>
      </c>
      <c r="E201" s="557">
        <v>159</v>
      </c>
      <c r="F201" s="465">
        <f t="shared" ref="F201:F210" si="37">C201*E201</f>
        <v>318</v>
      </c>
      <c r="G201" s="465">
        <v>0</v>
      </c>
      <c r="H201" s="466">
        <f t="shared" ref="H201:H210" si="38">C201*G201</f>
        <v>0</v>
      </c>
      <c r="I201" s="467">
        <f t="shared" ref="I201:I210" si="39">F201+H201</f>
        <v>318</v>
      </c>
      <c r="J201" s="326" t="s">
        <v>463</v>
      </c>
    </row>
    <row r="202" spans="1:10" s="173" customFormat="1" ht="21" customHeight="1">
      <c r="A202" s="190"/>
      <c r="B202" s="464" t="s">
        <v>642</v>
      </c>
      <c r="C202" s="557">
        <v>1</v>
      </c>
      <c r="D202" s="192" t="s">
        <v>20</v>
      </c>
      <c r="E202" s="557">
        <v>159</v>
      </c>
      <c r="F202" s="465">
        <f t="shared" si="37"/>
        <v>159</v>
      </c>
      <c r="G202" s="465">
        <v>0</v>
      </c>
      <c r="H202" s="466">
        <f t="shared" si="38"/>
        <v>0</v>
      </c>
      <c r="I202" s="467">
        <f t="shared" si="39"/>
        <v>159</v>
      </c>
      <c r="J202" s="326" t="s">
        <v>463</v>
      </c>
    </row>
    <row r="203" spans="1:10" s="173" customFormat="1" ht="21" customHeight="1">
      <c r="A203" s="190"/>
      <c r="B203" s="464" t="s">
        <v>753</v>
      </c>
      <c r="C203" s="557">
        <v>1</v>
      </c>
      <c r="D203" s="192" t="s">
        <v>20</v>
      </c>
      <c r="E203" s="557">
        <v>100</v>
      </c>
      <c r="F203" s="465">
        <f t="shared" si="37"/>
        <v>100</v>
      </c>
      <c r="G203" s="465">
        <v>0</v>
      </c>
      <c r="H203" s="466">
        <f t="shared" si="38"/>
        <v>0</v>
      </c>
      <c r="I203" s="467">
        <f t="shared" si="39"/>
        <v>100</v>
      </c>
      <c r="J203" s="326" t="s">
        <v>463</v>
      </c>
    </row>
    <row r="204" spans="1:10" s="173" customFormat="1" ht="21" customHeight="1">
      <c r="A204" s="190"/>
      <c r="B204" s="464" t="s">
        <v>754</v>
      </c>
      <c r="C204" s="557">
        <v>17</v>
      </c>
      <c r="D204" s="192" t="s">
        <v>20</v>
      </c>
      <c r="E204" s="557">
        <v>100</v>
      </c>
      <c r="F204" s="465">
        <f>C204*E204</f>
        <v>1700</v>
      </c>
      <c r="G204" s="465">
        <v>0</v>
      </c>
      <c r="H204" s="466">
        <f>C204*G204</f>
        <v>0</v>
      </c>
      <c r="I204" s="467">
        <f>F204+H204</f>
        <v>1700</v>
      </c>
      <c r="J204" s="326" t="s">
        <v>463</v>
      </c>
    </row>
    <row r="205" spans="1:10" s="173" customFormat="1" ht="21" customHeight="1">
      <c r="A205" s="190"/>
      <c r="B205" s="464" t="s">
        <v>948</v>
      </c>
      <c r="C205" s="557">
        <v>2</v>
      </c>
      <c r="D205" s="192" t="s">
        <v>20</v>
      </c>
      <c r="E205" s="557">
        <v>180</v>
      </c>
      <c r="F205" s="465">
        <f t="shared" si="37"/>
        <v>360</v>
      </c>
      <c r="G205" s="465">
        <v>0</v>
      </c>
      <c r="H205" s="466">
        <f t="shared" si="38"/>
        <v>0</v>
      </c>
      <c r="I205" s="467">
        <f t="shared" si="39"/>
        <v>360</v>
      </c>
      <c r="J205" s="326" t="s">
        <v>463</v>
      </c>
    </row>
    <row r="206" spans="1:10" ht="21" customHeight="1">
      <c r="A206" s="116"/>
      <c r="B206" s="329" t="s">
        <v>121</v>
      </c>
      <c r="C206" s="254">
        <v>1</v>
      </c>
      <c r="D206" s="5" t="s">
        <v>20</v>
      </c>
      <c r="E206" s="254">
        <v>220</v>
      </c>
      <c r="F206" s="3">
        <f>C206*E206</f>
        <v>220</v>
      </c>
      <c r="G206" s="254">
        <v>0</v>
      </c>
      <c r="H206" s="3">
        <f>C206*G206</f>
        <v>0</v>
      </c>
      <c r="I206" s="4">
        <f>F206+H206</f>
        <v>220</v>
      </c>
      <c r="J206" s="326" t="s">
        <v>463</v>
      </c>
    </row>
    <row r="207" spans="1:10" ht="21" customHeight="1">
      <c r="A207" s="117"/>
      <c r="B207" s="396" t="s">
        <v>122</v>
      </c>
      <c r="C207" s="556">
        <v>1</v>
      </c>
      <c r="D207" s="36" t="s">
        <v>20</v>
      </c>
      <c r="E207" s="556">
        <v>220</v>
      </c>
      <c r="F207" s="37">
        <f>C207*E207</f>
        <v>220</v>
      </c>
      <c r="G207" s="556">
        <v>0</v>
      </c>
      <c r="H207" s="37">
        <f>C207*G207</f>
        <v>0</v>
      </c>
      <c r="I207" s="8">
        <f>F207+H207</f>
        <v>220</v>
      </c>
      <c r="J207" s="344" t="s">
        <v>463</v>
      </c>
    </row>
    <row r="208" spans="1:10" ht="21" customHeight="1">
      <c r="A208" s="116"/>
      <c r="B208" s="94" t="s">
        <v>756</v>
      </c>
      <c r="C208" s="3">
        <v>1</v>
      </c>
      <c r="D208" s="5" t="s">
        <v>20</v>
      </c>
      <c r="E208" s="3">
        <v>3500</v>
      </c>
      <c r="F208" s="3">
        <f>C208*E208</f>
        <v>3500</v>
      </c>
      <c r="G208" s="3">
        <v>0</v>
      </c>
      <c r="H208" s="3">
        <f>C208*G208</f>
        <v>0</v>
      </c>
      <c r="I208" s="4">
        <f>F208+H208</f>
        <v>3500</v>
      </c>
      <c r="J208" s="326" t="s">
        <v>463</v>
      </c>
    </row>
    <row r="209" spans="1:10" ht="21" customHeight="1">
      <c r="A209" s="117"/>
      <c r="B209" s="396" t="s">
        <v>755</v>
      </c>
      <c r="C209" s="37">
        <v>1</v>
      </c>
      <c r="D209" s="36" t="s">
        <v>20</v>
      </c>
      <c r="E209" s="37">
        <v>11500</v>
      </c>
      <c r="F209" s="400">
        <f t="shared" si="37"/>
        <v>11500</v>
      </c>
      <c r="G209" s="400">
        <v>0</v>
      </c>
      <c r="H209" s="113">
        <f t="shared" si="38"/>
        <v>0</v>
      </c>
      <c r="I209" s="401">
        <f t="shared" si="39"/>
        <v>11500</v>
      </c>
      <c r="J209" s="344" t="s">
        <v>463</v>
      </c>
    </row>
    <row r="210" spans="1:10" ht="21" customHeight="1">
      <c r="A210" s="23"/>
      <c r="B210" s="94" t="s">
        <v>556</v>
      </c>
      <c r="C210" s="3">
        <v>9</v>
      </c>
      <c r="D210" s="5" t="s">
        <v>246</v>
      </c>
      <c r="E210" s="461">
        <v>300</v>
      </c>
      <c r="F210" s="461">
        <f t="shared" si="37"/>
        <v>2700</v>
      </c>
      <c r="G210" s="461">
        <v>0</v>
      </c>
      <c r="H210" s="73">
        <f t="shared" si="38"/>
        <v>0</v>
      </c>
      <c r="I210" s="112">
        <f t="shared" si="39"/>
        <v>2700</v>
      </c>
      <c r="J210" s="326" t="s">
        <v>463</v>
      </c>
    </row>
    <row r="211" spans="1:10" ht="21" customHeight="1" thickBot="1">
      <c r="A211" s="117"/>
      <c r="B211" s="102" t="s">
        <v>557</v>
      </c>
      <c r="C211" s="37"/>
      <c r="D211" s="36"/>
      <c r="E211" s="37"/>
      <c r="F211" s="37"/>
      <c r="G211" s="37"/>
      <c r="H211" s="37"/>
      <c r="I211" s="137">
        <f>SUM(I201:I210)</f>
        <v>20777</v>
      </c>
      <c r="J211" s="9"/>
    </row>
    <row r="212" spans="1:10" ht="21" customHeight="1">
      <c r="A212" s="168" t="s">
        <v>555</v>
      </c>
      <c r="B212" s="122" t="s">
        <v>212</v>
      </c>
      <c r="C212" s="37"/>
      <c r="D212" s="36"/>
      <c r="E212" s="37"/>
      <c r="F212" s="37"/>
      <c r="G212" s="37"/>
      <c r="H212" s="37"/>
      <c r="I212" s="8"/>
      <c r="J212" s="9"/>
    </row>
    <row r="213" spans="1:10" ht="21" customHeight="1">
      <c r="A213" s="116"/>
      <c r="B213" s="329" t="s">
        <v>949</v>
      </c>
      <c r="C213" s="558">
        <v>4</v>
      </c>
      <c r="D213" s="36" t="s">
        <v>20</v>
      </c>
      <c r="E213" s="254">
        <v>250</v>
      </c>
      <c r="F213" s="3">
        <f t="shared" ref="F213:F219" si="40">C213*E213</f>
        <v>1000</v>
      </c>
      <c r="G213" s="254">
        <v>0</v>
      </c>
      <c r="H213" s="3">
        <f t="shared" ref="H213:H219" si="41">C213*G213</f>
        <v>0</v>
      </c>
      <c r="I213" s="4">
        <f t="shared" ref="I213:I219" si="42">F213+H213</f>
        <v>1000</v>
      </c>
      <c r="J213" s="326" t="s">
        <v>463</v>
      </c>
    </row>
    <row r="214" spans="1:10" ht="21" customHeight="1">
      <c r="A214" s="116"/>
      <c r="B214" s="329" t="s">
        <v>950</v>
      </c>
      <c r="C214" s="558">
        <v>2</v>
      </c>
      <c r="D214" s="36" t="s">
        <v>20</v>
      </c>
      <c r="E214" s="254">
        <v>250</v>
      </c>
      <c r="F214" s="3">
        <f t="shared" si="40"/>
        <v>500</v>
      </c>
      <c r="G214" s="254">
        <v>0</v>
      </c>
      <c r="H214" s="3">
        <f t="shared" si="41"/>
        <v>0</v>
      </c>
      <c r="I214" s="4">
        <f t="shared" si="42"/>
        <v>500</v>
      </c>
      <c r="J214" s="326" t="s">
        <v>463</v>
      </c>
    </row>
    <row r="215" spans="1:10" ht="21" customHeight="1">
      <c r="A215" s="116"/>
      <c r="B215" s="329" t="s">
        <v>951</v>
      </c>
      <c r="C215" s="558">
        <v>2</v>
      </c>
      <c r="D215" s="36" t="s">
        <v>20</v>
      </c>
      <c r="E215" s="254">
        <v>250</v>
      </c>
      <c r="F215" s="3">
        <f t="shared" si="40"/>
        <v>500</v>
      </c>
      <c r="G215" s="254">
        <v>0</v>
      </c>
      <c r="H215" s="3">
        <f t="shared" si="41"/>
        <v>0</v>
      </c>
      <c r="I215" s="4">
        <f t="shared" si="42"/>
        <v>500</v>
      </c>
      <c r="J215" s="326" t="s">
        <v>463</v>
      </c>
    </row>
    <row r="216" spans="1:10" ht="21" customHeight="1">
      <c r="A216" s="116"/>
      <c r="B216" s="329" t="s">
        <v>952</v>
      </c>
      <c r="C216" s="558">
        <v>1</v>
      </c>
      <c r="D216" s="36" t="s">
        <v>20</v>
      </c>
      <c r="E216" s="254">
        <v>250</v>
      </c>
      <c r="F216" s="3">
        <f t="shared" si="40"/>
        <v>250</v>
      </c>
      <c r="G216" s="254">
        <v>0</v>
      </c>
      <c r="H216" s="3">
        <f t="shared" si="41"/>
        <v>0</v>
      </c>
      <c r="I216" s="4">
        <f t="shared" si="42"/>
        <v>250</v>
      </c>
      <c r="J216" s="326" t="s">
        <v>463</v>
      </c>
    </row>
    <row r="217" spans="1:10" ht="21" customHeight="1">
      <c r="A217" s="116"/>
      <c r="B217" s="329" t="s">
        <v>953</v>
      </c>
      <c r="C217" s="558">
        <v>1</v>
      </c>
      <c r="D217" s="36" t="s">
        <v>20</v>
      </c>
      <c r="E217" s="254">
        <v>250</v>
      </c>
      <c r="F217" s="3">
        <f t="shared" si="40"/>
        <v>250</v>
      </c>
      <c r="G217" s="254">
        <v>0</v>
      </c>
      <c r="H217" s="3">
        <f t="shared" si="41"/>
        <v>0</v>
      </c>
      <c r="I217" s="4">
        <f t="shared" si="42"/>
        <v>250</v>
      </c>
      <c r="J217" s="326" t="s">
        <v>463</v>
      </c>
    </row>
    <row r="218" spans="1:10" ht="21" customHeight="1">
      <c r="A218" s="554"/>
      <c r="B218" s="405" t="s">
        <v>954</v>
      </c>
      <c r="C218" s="559">
        <v>1</v>
      </c>
      <c r="D218" s="6" t="s">
        <v>20</v>
      </c>
      <c r="E218" s="560">
        <v>250</v>
      </c>
      <c r="F218" s="7">
        <f t="shared" si="40"/>
        <v>250</v>
      </c>
      <c r="G218" s="560">
        <v>0</v>
      </c>
      <c r="H218" s="7">
        <f t="shared" si="41"/>
        <v>0</v>
      </c>
      <c r="I218" s="17">
        <f t="shared" si="42"/>
        <v>250</v>
      </c>
      <c r="J218" s="462" t="s">
        <v>463</v>
      </c>
    </row>
    <row r="219" spans="1:10" ht="21" customHeight="1">
      <c r="A219" s="315"/>
      <c r="B219" s="456" t="s">
        <v>955</v>
      </c>
      <c r="C219" s="633">
        <v>2</v>
      </c>
      <c r="D219" s="108" t="s">
        <v>20</v>
      </c>
      <c r="E219" s="634">
        <v>200</v>
      </c>
      <c r="F219" s="109">
        <f t="shared" si="40"/>
        <v>400</v>
      </c>
      <c r="G219" s="634">
        <v>0</v>
      </c>
      <c r="H219" s="109">
        <f t="shared" si="41"/>
        <v>0</v>
      </c>
      <c r="I219" s="88">
        <f t="shared" si="42"/>
        <v>400</v>
      </c>
      <c r="J219" s="345" t="s">
        <v>463</v>
      </c>
    </row>
    <row r="220" spans="1:10" ht="21" customHeight="1">
      <c r="A220" s="117"/>
      <c r="B220" s="396" t="s">
        <v>559</v>
      </c>
      <c r="C220" s="37">
        <v>2</v>
      </c>
      <c r="D220" s="36" t="s">
        <v>20</v>
      </c>
      <c r="E220" s="37">
        <v>28500</v>
      </c>
      <c r="F220" s="37">
        <f t="shared" ref="F220:F221" si="43">C220*E220</f>
        <v>57000</v>
      </c>
      <c r="G220" s="37">
        <v>1000</v>
      </c>
      <c r="H220" s="37">
        <f t="shared" ref="H220:H221" si="44">C220*G220</f>
        <v>2000</v>
      </c>
      <c r="I220" s="8">
        <f t="shared" ref="I220:I221" si="45">F220+H220</f>
        <v>59000</v>
      </c>
      <c r="J220" s="9"/>
    </row>
    <row r="221" spans="1:10" ht="21" customHeight="1">
      <c r="A221" s="117"/>
      <c r="B221" s="396" t="s">
        <v>956</v>
      </c>
      <c r="C221" s="37">
        <v>27</v>
      </c>
      <c r="D221" s="36" t="s">
        <v>17</v>
      </c>
      <c r="E221" s="37">
        <v>400</v>
      </c>
      <c r="F221" s="37">
        <f t="shared" si="43"/>
        <v>10800</v>
      </c>
      <c r="G221" s="37">
        <v>50</v>
      </c>
      <c r="H221" s="37">
        <f t="shared" si="44"/>
        <v>1350</v>
      </c>
      <c r="I221" s="8">
        <f t="shared" si="45"/>
        <v>12150</v>
      </c>
      <c r="J221" s="326" t="s">
        <v>463</v>
      </c>
    </row>
    <row r="222" spans="1:10" ht="21" customHeight="1" thickBot="1">
      <c r="A222" s="320"/>
      <c r="B222" s="167" t="s">
        <v>560</v>
      </c>
      <c r="C222" s="121"/>
      <c r="D222" s="133"/>
      <c r="E222" s="121"/>
      <c r="F222" s="121"/>
      <c r="G222" s="121"/>
      <c r="H222" s="121"/>
      <c r="I222" s="630">
        <f>SUM(I213:I221)</f>
        <v>74300</v>
      </c>
      <c r="J222" s="284"/>
    </row>
    <row r="223" spans="1:10" ht="21" customHeight="1">
      <c r="A223" s="99" t="s">
        <v>558</v>
      </c>
      <c r="B223" s="340" t="s">
        <v>260</v>
      </c>
      <c r="C223" s="3"/>
      <c r="D223" s="5"/>
      <c r="E223" s="3"/>
      <c r="F223" s="3"/>
      <c r="G223" s="3"/>
      <c r="H223" s="3"/>
      <c r="I223" s="8"/>
      <c r="J223" s="67"/>
    </row>
    <row r="224" spans="1:10" ht="21" customHeight="1">
      <c r="A224" s="45"/>
      <c r="B224" s="329" t="s">
        <v>957</v>
      </c>
      <c r="C224" s="254">
        <v>1</v>
      </c>
      <c r="D224" s="36" t="s">
        <v>20</v>
      </c>
      <c r="E224" s="254">
        <v>1200</v>
      </c>
      <c r="F224" s="3">
        <f t="shared" ref="F224:F225" si="46">C224*E224</f>
        <v>1200</v>
      </c>
      <c r="G224" s="254">
        <v>0</v>
      </c>
      <c r="H224" s="3">
        <f t="shared" ref="H224:H225" si="47">C224*G224</f>
        <v>0</v>
      </c>
      <c r="I224" s="17">
        <f t="shared" ref="I224:I225" si="48">F224+H224</f>
        <v>1200</v>
      </c>
      <c r="J224" s="326" t="s">
        <v>463</v>
      </c>
    </row>
    <row r="225" spans="1:10" ht="21" customHeight="1">
      <c r="A225" s="23"/>
      <c r="B225" s="329" t="s">
        <v>958</v>
      </c>
      <c r="C225" s="254">
        <v>3</v>
      </c>
      <c r="D225" s="36" t="s">
        <v>20</v>
      </c>
      <c r="E225" s="254">
        <v>129</v>
      </c>
      <c r="F225" s="3">
        <f t="shared" si="46"/>
        <v>387</v>
      </c>
      <c r="G225" s="254">
        <v>0</v>
      </c>
      <c r="H225" s="3">
        <f t="shared" si="47"/>
        <v>0</v>
      </c>
      <c r="I225" s="4">
        <f t="shared" si="48"/>
        <v>387</v>
      </c>
      <c r="J225" s="326" t="s">
        <v>463</v>
      </c>
    </row>
    <row r="226" spans="1:10" ht="21" customHeight="1">
      <c r="A226" s="45"/>
      <c r="B226" s="329" t="s">
        <v>261</v>
      </c>
      <c r="C226" s="254">
        <v>1</v>
      </c>
      <c r="D226" s="36" t="s">
        <v>20</v>
      </c>
      <c r="E226" s="254">
        <v>200</v>
      </c>
      <c r="F226" s="3">
        <f>C226*E226</f>
        <v>200</v>
      </c>
      <c r="G226" s="254">
        <v>0</v>
      </c>
      <c r="H226" s="3">
        <f>C226*G226</f>
        <v>0</v>
      </c>
      <c r="I226" s="8">
        <f>F226+H226</f>
        <v>200</v>
      </c>
      <c r="J226" s="326" t="s">
        <v>463</v>
      </c>
    </row>
    <row r="227" spans="1:10" ht="21" customHeight="1">
      <c r="A227" s="23"/>
      <c r="B227" s="329" t="s">
        <v>262</v>
      </c>
      <c r="C227" s="254">
        <v>1</v>
      </c>
      <c r="D227" s="36" t="s">
        <v>20</v>
      </c>
      <c r="E227" s="254">
        <v>200</v>
      </c>
      <c r="F227" s="3">
        <f>C227*E227</f>
        <v>200</v>
      </c>
      <c r="G227" s="254">
        <v>0</v>
      </c>
      <c r="H227" s="3">
        <f>C227*G227</f>
        <v>0</v>
      </c>
      <c r="I227" s="4">
        <f>F227+H227</f>
        <v>200</v>
      </c>
      <c r="J227" s="326" t="s">
        <v>463</v>
      </c>
    </row>
    <row r="228" spans="1:10" ht="21" customHeight="1">
      <c r="A228" s="23"/>
      <c r="B228" s="329" t="s">
        <v>263</v>
      </c>
      <c r="C228" s="3">
        <v>2</v>
      </c>
      <c r="D228" s="36" t="s">
        <v>20</v>
      </c>
      <c r="E228" s="3">
        <v>1500</v>
      </c>
      <c r="F228" s="3">
        <f>C228*E228</f>
        <v>3000</v>
      </c>
      <c r="G228" s="3">
        <v>0</v>
      </c>
      <c r="H228" s="3">
        <f>C228*G228</f>
        <v>0</v>
      </c>
      <c r="I228" s="4">
        <f>F228+H228</f>
        <v>3000</v>
      </c>
      <c r="J228" s="326" t="s">
        <v>463</v>
      </c>
    </row>
    <row r="229" spans="1:10" ht="21" customHeight="1">
      <c r="A229" s="23"/>
      <c r="B229" s="329" t="s">
        <v>264</v>
      </c>
      <c r="C229" s="3">
        <v>2</v>
      </c>
      <c r="D229" s="5" t="s">
        <v>20</v>
      </c>
      <c r="E229" s="254">
        <v>500</v>
      </c>
      <c r="F229" s="3">
        <f>C229*E229</f>
        <v>1000</v>
      </c>
      <c r="G229" s="254">
        <v>0</v>
      </c>
      <c r="H229" s="3">
        <f>C229*G229</f>
        <v>0</v>
      </c>
      <c r="I229" s="4">
        <f>F229+H229</f>
        <v>1000</v>
      </c>
      <c r="J229" s="326" t="s">
        <v>463</v>
      </c>
    </row>
    <row r="230" spans="1:10" ht="21" customHeight="1">
      <c r="A230" s="23"/>
      <c r="B230" s="329" t="s">
        <v>986</v>
      </c>
      <c r="C230" s="3">
        <v>1</v>
      </c>
      <c r="D230" s="5" t="s">
        <v>20</v>
      </c>
      <c r="E230" s="254">
        <v>1500</v>
      </c>
      <c r="F230" s="3">
        <f>C230*E230</f>
        <v>1500</v>
      </c>
      <c r="G230" s="254">
        <v>0</v>
      </c>
      <c r="H230" s="3">
        <f>C230*G230</f>
        <v>0</v>
      </c>
      <c r="I230" s="4">
        <f>F230+H230</f>
        <v>1500</v>
      </c>
      <c r="J230" s="326" t="s">
        <v>463</v>
      </c>
    </row>
    <row r="231" spans="1:10" ht="21" customHeight="1" thickBot="1">
      <c r="A231" s="23"/>
      <c r="B231" s="96" t="s">
        <v>562</v>
      </c>
      <c r="C231" s="3"/>
      <c r="D231" s="5"/>
      <c r="E231" s="3"/>
      <c r="F231" s="3"/>
      <c r="G231" s="3"/>
      <c r="H231" s="3"/>
      <c r="I231" s="137">
        <f>SUM(I224:I230)</f>
        <v>7487</v>
      </c>
      <c r="J231" s="67"/>
    </row>
    <row r="232" spans="1:10" ht="21" customHeight="1">
      <c r="A232" s="168" t="s">
        <v>561</v>
      </c>
      <c r="B232" s="122" t="s">
        <v>412</v>
      </c>
      <c r="C232" s="37"/>
      <c r="D232" s="36"/>
      <c r="E232" s="37"/>
      <c r="F232" s="37"/>
      <c r="G232" s="37"/>
      <c r="H232" s="37"/>
      <c r="I232" s="8"/>
      <c r="J232" s="9"/>
    </row>
    <row r="233" spans="1:10" ht="21" customHeight="1">
      <c r="A233" s="45"/>
      <c r="B233" s="329" t="s">
        <v>959</v>
      </c>
      <c r="C233" s="254">
        <v>1</v>
      </c>
      <c r="D233" s="5" t="s">
        <v>20</v>
      </c>
      <c r="E233" s="254">
        <v>6600</v>
      </c>
      <c r="F233" s="3">
        <f t="shared" ref="F233:F234" si="49">C233*E233</f>
        <v>6600</v>
      </c>
      <c r="G233" s="254">
        <v>0</v>
      </c>
      <c r="H233" s="3">
        <f t="shared" ref="H233:H235" si="50">C233*G233</f>
        <v>0</v>
      </c>
      <c r="I233" s="4">
        <f t="shared" ref="I233:I235" si="51">F233+H233</f>
        <v>6600</v>
      </c>
      <c r="J233" s="326" t="s">
        <v>463</v>
      </c>
    </row>
    <row r="234" spans="1:10" ht="21" customHeight="1">
      <c r="A234" s="45"/>
      <c r="B234" s="329" t="s">
        <v>960</v>
      </c>
      <c r="C234" s="254">
        <v>1</v>
      </c>
      <c r="D234" s="5" t="s">
        <v>20</v>
      </c>
      <c r="E234" s="254">
        <v>800</v>
      </c>
      <c r="F234" s="3">
        <f t="shared" si="49"/>
        <v>800</v>
      </c>
      <c r="G234" s="254">
        <v>0</v>
      </c>
      <c r="H234" s="3">
        <f t="shared" si="50"/>
        <v>0</v>
      </c>
      <c r="I234" s="4">
        <f t="shared" si="51"/>
        <v>800</v>
      </c>
      <c r="J234" s="326" t="s">
        <v>463</v>
      </c>
    </row>
    <row r="235" spans="1:10" ht="21" customHeight="1">
      <c r="A235" s="23"/>
      <c r="B235" s="24" t="s">
        <v>757</v>
      </c>
      <c r="C235" s="3">
        <v>2</v>
      </c>
      <c r="D235" s="5" t="s">
        <v>20</v>
      </c>
      <c r="E235" s="3">
        <v>2000</v>
      </c>
      <c r="F235" s="3">
        <f>C235*E235</f>
        <v>4000</v>
      </c>
      <c r="G235" s="3">
        <v>50</v>
      </c>
      <c r="H235" s="3">
        <f t="shared" si="50"/>
        <v>100</v>
      </c>
      <c r="I235" s="88">
        <f t="shared" si="51"/>
        <v>4100</v>
      </c>
      <c r="J235" s="23"/>
    </row>
    <row r="236" spans="1:10" ht="21" customHeight="1" thickBot="1">
      <c r="A236" s="23"/>
      <c r="B236" s="96" t="s">
        <v>614</v>
      </c>
      <c r="C236" s="3"/>
      <c r="D236" s="5"/>
      <c r="E236" s="3"/>
      <c r="F236" s="3"/>
      <c r="G236" s="3"/>
      <c r="H236" s="3"/>
      <c r="I236" s="137">
        <f>SUM(I233:I235)</f>
        <v>11500</v>
      </c>
      <c r="J236" s="67"/>
    </row>
    <row r="237" spans="1:10" ht="21" customHeight="1" thickBot="1">
      <c r="A237" s="116"/>
      <c r="B237" s="96" t="s">
        <v>245</v>
      </c>
      <c r="C237" s="215"/>
      <c r="D237" s="216"/>
      <c r="E237" s="215"/>
      <c r="F237" s="215"/>
      <c r="G237" s="215"/>
      <c r="H237" s="215"/>
      <c r="I237" s="561">
        <f>I134+I144+I149+I154+I159+I166+I176+I182+I188+I199+I211+I222+I231+I236</f>
        <v>612190.87102019996</v>
      </c>
      <c r="J237" s="67"/>
    </row>
    <row r="238" spans="1:10" ht="21" customHeight="1">
      <c r="A238" s="117"/>
      <c r="B238" s="102"/>
      <c r="C238" s="482"/>
      <c r="D238" s="483"/>
      <c r="E238" s="482"/>
      <c r="F238" s="482"/>
      <c r="G238" s="482"/>
      <c r="H238" s="482"/>
      <c r="I238" s="484"/>
      <c r="J238" s="9"/>
    </row>
    <row r="239" spans="1:10" ht="21" customHeight="1" thickBot="1">
      <c r="A239" s="320"/>
      <c r="B239" s="167" t="s">
        <v>110</v>
      </c>
      <c r="C239" s="121"/>
      <c r="D239" s="133"/>
      <c r="E239" s="121"/>
      <c r="F239" s="121"/>
      <c r="G239" s="121"/>
      <c r="H239" s="121"/>
      <c r="I239" s="137">
        <f>I28+I42+I55+I66+I92+I121+I127+I237</f>
        <v>2267807.6344857998</v>
      </c>
      <c r="J239" s="284"/>
    </row>
    <row r="240" spans="1:10" ht="20.100000000000001" customHeight="1">
      <c r="A240" s="158"/>
      <c r="B240" s="152"/>
      <c r="C240" s="171"/>
      <c r="D240" s="152"/>
      <c r="E240" s="152"/>
      <c r="F240" s="152"/>
      <c r="G240" s="152"/>
      <c r="H240" s="152"/>
      <c r="I240" s="635"/>
      <c r="J240" s="159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8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2"/>
  <sheetViews>
    <sheetView view="pageBreakPreview" zoomScaleNormal="100" zoomScaleSheetLayoutView="100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1" width="13" style="18" customWidth="1"/>
    <col min="12" max="16384" width="9.125" style="18"/>
  </cols>
  <sheetData>
    <row r="1" spans="1:2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  <c r="M1" s="19"/>
      <c r="N1" s="19"/>
      <c r="O1" s="19"/>
      <c r="P1" s="20"/>
      <c r="Q1" s="19"/>
      <c r="R1" s="19"/>
      <c r="S1" s="20"/>
      <c r="T1" s="19"/>
    </row>
    <row r="2" spans="1:20" s="30" customFormat="1" ht="21" customHeight="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20" s="30" customFormat="1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20" s="30" customFormat="1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</row>
    <row r="5" spans="1:20" s="30" customFormat="1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20" s="30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20" s="30" customFormat="1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20" ht="21" customHeight="1">
      <c r="A8" s="755" t="s">
        <v>49</v>
      </c>
      <c r="B8" s="755" t="s">
        <v>0</v>
      </c>
      <c r="C8" s="756" t="s">
        <v>1</v>
      </c>
      <c r="D8" s="755" t="s">
        <v>2</v>
      </c>
      <c r="E8" s="757" t="s">
        <v>3</v>
      </c>
      <c r="F8" s="758"/>
      <c r="G8" s="757" t="s">
        <v>4</v>
      </c>
      <c r="H8" s="758"/>
      <c r="I8" s="584" t="s">
        <v>5</v>
      </c>
      <c r="J8" s="755" t="s">
        <v>7</v>
      </c>
    </row>
    <row r="9" spans="1:20" ht="21" customHeight="1">
      <c r="A9" s="748"/>
      <c r="B9" s="748"/>
      <c r="C9" s="752"/>
      <c r="D9" s="748"/>
      <c r="E9" s="584" t="s">
        <v>278</v>
      </c>
      <c r="F9" s="312" t="s">
        <v>279</v>
      </c>
      <c r="G9" s="584" t="s">
        <v>278</v>
      </c>
      <c r="H9" s="312" t="s">
        <v>279</v>
      </c>
      <c r="I9" s="142" t="s">
        <v>154</v>
      </c>
      <c r="J9" s="748"/>
    </row>
    <row r="10" spans="1:20" ht="20.399999999999999" customHeight="1">
      <c r="A10" s="338">
        <v>3</v>
      </c>
      <c r="B10" s="226" t="s">
        <v>111</v>
      </c>
      <c r="C10" s="105"/>
      <c r="D10" s="2"/>
      <c r="E10" s="2"/>
      <c r="F10" s="2"/>
      <c r="G10" s="2"/>
      <c r="H10" s="2"/>
      <c r="I10" s="2"/>
      <c r="J10" s="2"/>
    </row>
    <row r="11" spans="1:20" ht="20.399999999999999" customHeight="1">
      <c r="A11" s="99">
        <v>3.1</v>
      </c>
      <c r="B11" s="91" t="s">
        <v>112</v>
      </c>
      <c r="C11" s="3"/>
      <c r="D11" s="5"/>
      <c r="E11" s="3"/>
      <c r="F11" s="3"/>
      <c r="G11" s="3"/>
      <c r="H11" s="3"/>
      <c r="I11" s="4"/>
      <c r="J11" s="23"/>
    </row>
    <row r="12" spans="1:20" ht="20.399999999999999" customHeight="1">
      <c r="A12" s="295"/>
      <c r="B12" s="262" t="s">
        <v>563</v>
      </c>
      <c r="C12" s="3"/>
      <c r="D12" s="5"/>
      <c r="E12" s="3"/>
      <c r="F12" s="3"/>
      <c r="G12" s="3"/>
      <c r="H12" s="3"/>
      <c r="I12" s="4"/>
      <c r="J12" s="27"/>
    </row>
    <row r="13" spans="1:20" ht="20.399999999999999" customHeight="1">
      <c r="A13" s="295"/>
      <c r="B13" s="262" t="s">
        <v>767</v>
      </c>
      <c r="C13" s="3">
        <v>32.9</v>
      </c>
      <c r="D13" s="5" t="s">
        <v>22</v>
      </c>
      <c r="E13" s="3">
        <v>12.85</v>
      </c>
      <c r="F13" s="3">
        <f>C13*E13</f>
        <v>422.76499999999999</v>
      </c>
      <c r="G13" s="3">
        <v>30</v>
      </c>
      <c r="H13" s="3">
        <f>C13*G13</f>
        <v>987</v>
      </c>
      <c r="I13" s="4">
        <f>F13+H13</f>
        <v>1409.7649999999999</v>
      </c>
      <c r="J13" s="23"/>
    </row>
    <row r="14" spans="1:20" ht="20.399999999999999" customHeight="1">
      <c r="A14" s="295"/>
      <c r="B14" s="262" t="s">
        <v>768</v>
      </c>
      <c r="C14" s="3">
        <v>17.2</v>
      </c>
      <c r="D14" s="5" t="s">
        <v>22</v>
      </c>
      <c r="E14" s="3">
        <v>15.89</v>
      </c>
      <c r="F14" s="3">
        <f>C14*E14</f>
        <v>273.30799999999999</v>
      </c>
      <c r="G14" s="3">
        <v>30</v>
      </c>
      <c r="H14" s="3">
        <f>C14*G14</f>
        <v>516</v>
      </c>
      <c r="I14" s="4">
        <f>F14+H14</f>
        <v>789.30799999999999</v>
      </c>
      <c r="J14" s="23"/>
    </row>
    <row r="15" spans="1:20" ht="20.399999999999999" customHeight="1">
      <c r="A15" s="295"/>
      <c r="B15" s="329" t="s">
        <v>168</v>
      </c>
      <c r="C15" s="3">
        <v>1</v>
      </c>
      <c r="D15" s="5" t="s">
        <v>5</v>
      </c>
      <c r="E15" s="3">
        <f>ROUND(((F13+F14)*50%),2)</f>
        <v>348.04</v>
      </c>
      <c r="F15" s="3">
        <f>C15*E15</f>
        <v>348.04</v>
      </c>
      <c r="G15" s="3">
        <f>ROUND((F15*30/100),2)</f>
        <v>104.41</v>
      </c>
      <c r="H15" s="3">
        <f>C15*G15</f>
        <v>104.41</v>
      </c>
      <c r="I15" s="4">
        <f>F15+H15</f>
        <v>452.45000000000005</v>
      </c>
      <c r="J15" s="23"/>
    </row>
    <row r="16" spans="1:20" ht="20.399999999999999" customHeight="1">
      <c r="A16" s="295"/>
      <c r="B16" s="329" t="s">
        <v>169</v>
      </c>
      <c r="C16" s="3">
        <v>1</v>
      </c>
      <c r="D16" s="5" t="s">
        <v>5</v>
      </c>
      <c r="E16" s="3">
        <f>ROUND(((F13+F14)*30%),2)</f>
        <v>208.82</v>
      </c>
      <c r="F16" s="3">
        <f>C16*E16</f>
        <v>208.82</v>
      </c>
      <c r="G16" s="3">
        <f>ROUND((F16*30/100),2)</f>
        <v>62.65</v>
      </c>
      <c r="H16" s="3">
        <f>C16*G16</f>
        <v>62.65</v>
      </c>
      <c r="I16" s="4">
        <f>F16+H16</f>
        <v>271.46999999999997</v>
      </c>
      <c r="J16" s="23"/>
    </row>
    <row r="17" spans="1:20" ht="20.399999999999999" customHeight="1">
      <c r="A17" s="295"/>
      <c r="B17" s="329" t="s">
        <v>170</v>
      </c>
      <c r="C17" s="3">
        <v>1</v>
      </c>
      <c r="D17" s="5" t="s">
        <v>5</v>
      </c>
      <c r="E17" s="3">
        <f>ROUND(((F13+F14)*10%),2)</f>
        <v>69.61</v>
      </c>
      <c r="F17" s="3">
        <f>C17*E17</f>
        <v>69.61</v>
      </c>
      <c r="G17" s="3">
        <f>ROUND((F17*30/100),2)</f>
        <v>20.88</v>
      </c>
      <c r="H17" s="3">
        <f>C17*G17</f>
        <v>20.88</v>
      </c>
      <c r="I17" s="17">
        <f>F17+H17</f>
        <v>90.49</v>
      </c>
      <c r="J17" s="23"/>
    </row>
    <row r="18" spans="1:20" ht="20.399999999999999" customHeight="1" thickBot="1">
      <c r="A18" s="341"/>
      <c r="B18" s="52" t="s">
        <v>113</v>
      </c>
      <c r="C18" s="3"/>
      <c r="D18" s="5"/>
      <c r="E18" s="3"/>
      <c r="F18" s="3"/>
      <c r="G18" s="3"/>
      <c r="H18" s="3"/>
      <c r="I18" s="137">
        <f>SUM(I13:I17)</f>
        <v>3013.4829999999997</v>
      </c>
      <c r="J18" s="23"/>
    </row>
    <row r="19" spans="1:20" ht="21" customHeight="1">
      <c r="A19" s="168">
        <v>3.2</v>
      </c>
      <c r="B19" s="9" t="s">
        <v>564</v>
      </c>
      <c r="C19" s="37"/>
      <c r="D19" s="36"/>
      <c r="E19" s="37"/>
      <c r="F19" s="37"/>
      <c r="G19" s="37"/>
      <c r="H19" s="37"/>
      <c r="I19" s="8"/>
      <c r="J19" s="45"/>
    </row>
    <row r="20" spans="1:20" ht="20.399999999999999" customHeight="1">
      <c r="A20" s="341"/>
      <c r="B20" s="262" t="s">
        <v>565</v>
      </c>
      <c r="C20" s="3">
        <v>7</v>
      </c>
      <c r="D20" s="5" t="s">
        <v>20</v>
      </c>
      <c r="E20" s="3">
        <v>590</v>
      </c>
      <c r="F20" s="3">
        <f>C20*E20</f>
        <v>4130</v>
      </c>
      <c r="G20" s="3">
        <v>200</v>
      </c>
      <c r="H20" s="3">
        <f>C20*G20</f>
        <v>1400</v>
      </c>
      <c r="I20" s="4">
        <f>F20+H20</f>
        <v>5530</v>
      </c>
      <c r="J20" s="23"/>
    </row>
    <row r="21" spans="1:20" ht="21" customHeight="1">
      <c r="A21" s="42"/>
      <c r="B21" s="263" t="s">
        <v>566</v>
      </c>
      <c r="C21" s="37">
        <v>1</v>
      </c>
      <c r="D21" s="36" t="s">
        <v>20</v>
      </c>
      <c r="E21" s="37">
        <v>1050</v>
      </c>
      <c r="F21" s="37">
        <f t="shared" ref="F21:F22" si="0">C21*E21</f>
        <v>1050</v>
      </c>
      <c r="G21" s="37">
        <v>200</v>
      </c>
      <c r="H21" s="37">
        <f t="shared" ref="H21:H22" si="1">C21*G21</f>
        <v>200</v>
      </c>
      <c r="I21" s="8">
        <f t="shared" ref="I21:I22" si="2">F21+H21</f>
        <v>1250</v>
      </c>
      <c r="J21" s="45"/>
      <c r="K21" s="98"/>
      <c r="L21" s="98"/>
      <c r="M21" s="98"/>
      <c r="N21" s="98"/>
      <c r="O21" s="98"/>
      <c r="P21" s="98"/>
      <c r="Q21" s="66"/>
      <c r="R21" s="103"/>
      <c r="S21" s="66"/>
      <c r="T21" s="66"/>
    </row>
    <row r="22" spans="1:20" ht="21" customHeight="1">
      <c r="A22" s="27"/>
      <c r="B22" s="94" t="s">
        <v>567</v>
      </c>
      <c r="C22" s="3">
        <v>2</v>
      </c>
      <c r="D22" s="5" t="s">
        <v>20</v>
      </c>
      <c r="E22" s="3">
        <v>650</v>
      </c>
      <c r="F22" s="3">
        <f t="shared" si="0"/>
        <v>1300</v>
      </c>
      <c r="G22" s="3">
        <v>100</v>
      </c>
      <c r="H22" s="3">
        <f t="shared" si="1"/>
        <v>200</v>
      </c>
      <c r="I22" s="4">
        <f t="shared" si="2"/>
        <v>1500</v>
      </c>
      <c r="J22" s="23"/>
      <c r="K22" s="98"/>
      <c r="L22" s="98"/>
      <c r="M22" s="98"/>
      <c r="N22" s="98"/>
      <c r="O22" s="98"/>
      <c r="P22" s="98"/>
      <c r="Q22" s="66"/>
      <c r="R22" s="103"/>
      <c r="S22" s="66"/>
      <c r="T22" s="66"/>
    </row>
    <row r="23" spans="1:20" ht="20.399999999999999" customHeight="1">
      <c r="A23" s="341"/>
      <c r="B23" s="262" t="s">
        <v>568</v>
      </c>
      <c r="C23" s="3">
        <v>4</v>
      </c>
      <c r="D23" s="5" t="s">
        <v>20</v>
      </c>
      <c r="E23" s="3">
        <v>1000</v>
      </c>
      <c r="F23" s="3">
        <f>C23*E23</f>
        <v>4000</v>
      </c>
      <c r="G23" s="3">
        <v>400</v>
      </c>
      <c r="H23" s="3">
        <f>C23*G23</f>
        <v>1600</v>
      </c>
      <c r="I23" s="4">
        <f>F23+H23</f>
        <v>5600</v>
      </c>
      <c r="J23" s="23"/>
    </row>
    <row r="24" spans="1:20" ht="20.399999999999999" customHeight="1">
      <c r="A24" s="341"/>
      <c r="B24" s="262" t="s">
        <v>569</v>
      </c>
      <c r="C24" s="3"/>
      <c r="D24" s="5"/>
      <c r="E24" s="3"/>
      <c r="F24" s="3"/>
      <c r="G24" s="3"/>
      <c r="H24" s="3"/>
      <c r="I24" s="4"/>
      <c r="J24" s="23"/>
    </row>
    <row r="25" spans="1:20" ht="20.399999999999999" customHeight="1">
      <c r="A25" s="341"/>
      <c r="B25" s="262" t="s">
        <v>771</v>
      </c>
      <c r="C25" s="3">
        <v>12.2</v>
      </c>
      <c r="D25" s="5" t="s">
        <v>22</v>
      </c>
      <c r="E25" s="3">
        <v>192.76</v>
      </c>
      <c r="F25" s="3">
        <f t="shared" ref="F25:F30" si="3">C25*E25</f>
        <v>2351.6719999999996</v>
      </c>
      <c r="G25" s="3">
        <v>100</v>
      </c>
      <c r="H25" s="3">
        <f>C25*G25</f>
        <v>1220</v>
      </c>
      <c r="I25" s="4">
        <f>F25+H25</f>
        <v>3571.6719999999996</v>
      </c>
      <c r="J25" s="23"/>
    </row>
    <row r="26" spans="1:20" ht="20.399999999999999" customHeight="1">
      <c r="A26" s="341"/>
      <c r="B26" s="262" t="s">
        <v>770</v>
      </c>
      <c r="C26" s="3">
        <v>24.4</v>
      </c>
      <c r="D26" s="5" t="s">
        <v>22</v>
      </c>
      <c r="E26" s="3">
        <v>54.91</v>
      </c>
      <c r="F26" s="3">
        <f t="shared" si="3"/>
        <v>1339.8039999999999</v>
      </c>
      <c r="G26" s="3">
        <v>40</v>
      </c>
      <c r="H26" s="3">
        <f t="shared" ref="H26:H30" si="4">C26*G26</f>
        <v>976</v>
      </c>
      <c r="I26" s="4">
        <f t="shared" ref="I26:I27" si="5">F26+H26</f>
        <v>2315.8040000000001</v>
      </c>
      <c r="J26" s="23"/>
    </row>
    <row r="27" spans="1:20" ht="20.399999999999999" customHeight="1">
      <c r="A27" s="341"/>
      <c r="B27" s="262" t="s">
        <v>769</v>
      </c>
      <c r="C27" s="3">
        <v>11.7</v>
      </c>
      <c r="D27" s="5" t="s">
        <v>22</v>
      </c>
      <c r="E27" s="3">
        <v>21.5</v>
      </c>
      <c r="F27" s="3">
        <f t="shared" si="3"/>
        <v>251.54999999999998</v>
      </c>
      <c r="G27" s="3">
        <v>30</v>
      </c>
      <c r="H27" s="3">
        <f t="shared" si="4"/>
        <v>351</v>
      </c>
      <c r="I27" s="4">
        <f t="shared" si="5"/>
        <v>602.54999999999995</v>
      </c>
      <c r="J27" s="23"/>
    </row>
    <row r="28" spans="1:20" ht="20.399999999999999" customHeight="1">
      <c r="A28" s="341"/>
      <c r="B28" s="329" t="s">
        <v>168</v>
      </c>
      <c r="C28" s="3">
        <v>1</v>
      </c>
      <c r="D28" s="5" t="s">
        <v>5</v>
      </c>
      <c r="E28" s="3">
        <f>ROUND(((F25+F26+F27)*40%),2)</f>
        <v>1577.21</v>
      </c>
      <c r="F28" s="3">
        <f t="shared" si="3"/>
        <v>1577.21</v>
      </c>
      <c r="G28" s="3">
        <f>ROUND((F28*30/100),2)</f>
        <v>473.16</v>
      </c>
      <c r="H28" s="3">
        <f t="shared" si="4"/>
        <v>473.16</v>
      </c>
      <c r="I28" s="4">
        <f>F28+H28</f>
        <v>2050.37</v>
      </c>
      <c r="J28" s="23"/>
    </row>
    <row r="29" spans="1:20" ht="20.399999999999999" customHeight="1">
      <c r="A29" s="341"/>
      <c r="B29" s="329" t="s">
        <v>169</v>
      </c>
      <c r="C29" s="3">
        <v>1</v>
      </c>
      <c r="D29" s="5" t="s">
        <v>5</v>
      </c>
      <c r="E29" s="3">
        <f>ROUND(((F25+F26+F27)*30%),2)</f>
        <v>1182.9100000000001</v>
      </c>
      <c r="F29" s="3">
        <f t="shared" si="3"/>
        <v>1182.9100000000001</v>
      </c>
      <c r="G29" s="3">
        <f>ROUND((F29*30/100),2)</f>
        <v>354.87</v>
      </c>
      <c r="H29" s="3">
        <f t="shared" si="4"/>
        <v>354.87</v>
      </c>
      <c r="I29" s="4">
        <f>F29+H29</f>
        <v>1537.7800000000002</v>
      </c>
      <c r="J29" s="23"/>
    </row>
    <row r="30" spans="1:20" ht="20.399999999999999" customHeight="1">
      <c r="A30" s="341"/>
      <c r="B30" s="329" t="s">
        <v>170</v>
      </c>
      <c r="C30" s="3">
        <v>1</v>
      </c>
      <c r="D30" s="5" t="s">
        <v>5</v>
      </c>
      <c r="E30" s="3">
        <f>ROUND(((F25+F26+F27)*10%),2)</f>
        <v>394.3</v>
      </c>
      <c r="F30" s="3">
        <f t="shared" si="3"/>
        <v>394.3</v>
      </c>
      <c r="G30" s="3">
        <f>ROUND((F30*30/100),2)</f>
        <v>118.29</v>
      </c>
      <c r="H30" s="3">
        <f t="shared" si="4"/>
        <v>118.29</v>
      </c>
      <c r="I30" s="17">
        <f>F30+H30</f>
        <v>512.59</v>
      </c>
      <c r="J30" s="23"/>
    </row>
    <row r="31" spans="1:20" ht="20.399999999999999" customHeight="1" thickBot="1">
      <c r="A31" s="23"/>
      <c r="B31" s="52" t="s">
        <v>570</v>
      </c>
      <c r="C31" s="3"/>
      <c r="D31" s="5"/>
      <c r="E31" s="3"/>
      <c r="F31" s="3"/>
      <c r="G31" s="3"/>
      <c r="H31" s="3"/>
      <c r="I31" s="137">
        <f>SUM(I20:I30)</f>
        <v>24470.765999999996</v>
      </c>
      <c r="J31" s="23"/>
    </row>
    <row r="32" spans="1:20" ht="20.399999999999999" customHeight="1" thickBot="1">
      <c r="A32" s="148"/>
      <c r="B32" s="581" t="s">
        <v>115</v>
      </c>
      <c r="C32" s="147"/>
      <c r="D32" s="146"/>
      <c r="E32" s="147"/>
      <c r="F32" s="147"/>
      <c r="G32" s="147"/>
      <c r="H32" s="147"/>
      <c r="I32" s="120">
        <f>I18+I31</f>
        <v>27484.248999999996</v>
      </c>
      <c r="J32" s="148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15748031496062992" header="0.15748031496062992" footer="0.19685039370078741"/>
  <pageSetup paperSize="9" scale="90" firstPageNumber="19" orientation="landscape" useFirstPageNumber="1" r:id="rId1"/>
  <headerFooter alignWithMargins="0">
    <oddHeader xml:space="preserve">&amp;R&amp;"TH SarabunPSK,Regular"&amp;12แบบ ปร.4 แผ่นที่ &amp;P/58  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19"/>
  <sheetViews>
    <sheetView view="pageBreakPreview" zoomScale="115" zoomScaleNormal="100" zoomScaleSheetLayoutView="115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6.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9.75" style="18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</row>
    <row r="5" spans="1:1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s="30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59" t="s">
        <v>49</v>
      </c>
      <c r="B8" s="759" t="s">
        <v>0</v>
      </c>
      <c r="C8" s="760" t="s">
        <v>1</v>
      </c>
      <c r="D8" s="759" t="s">
        <v>2</v>
      </c>
      <c r="E8" s="753" t="s">
        <v>3</v>
      </c>
      <c r="F8" s="761"/>
      <c r="G8" s="753" t="s">
        <v>4</v>
      </c>
      <c r="H8" s="761"/>
      <c r="I8" s="583" t="s">
        <v>5</v>
      </c>
      <c r="J8" s="759" t="s">
        <v>7</v>
      </c>
    </row>
    <row r="9" spans="1:10" ht="21" customHeight="1">
      <c r="A9" s="748"/>
      <c r="B9" s="748"/>
      <c r="C9" s="752"/>
      <c r="D9" s="748"/>
      <c r="E9" s="583" t="s">
        <v>278</v>
      </c>
      <c r="F9" s="336" t="s">
        <v>279</v>
      </c>
      <c r="G9" s="583" t="s">
        <v>278</v>
      </c>
      <c r="H9" s="336" t="s">
        <v>279</v>
      </c>
      <c r="I9" s="142" t="s">
        <v>154</v>
      </c>
      <c r="J9" s="748"/>
    </row>
    <row r="10" spans="1:10" ht="21" customHeight="1">
      <c r="A10" s="124">
        <v>4</v>
      </c>
      <c r="B10" s="91" t="s">
        <v>10</v>
      </c>
      <c r="C10" s="134"/>
      <c r="D10" s="124"/>
      <c r="E10" s="335"/>
      <c r="F10" s="124"/>
      <c r="G10" s="124"/>
      <c r="H10" s="124"/>
      <c r="I10" s="125"/>
      <c r="J10" s="124"/>
    </row>
    <row r="11" spans="1:10" ht="21" customHeight="1">
      <c r="A11" s="99">
        <v>4.0999999999999996</v>
      </c>
      <c r="B11" s="91" t="s">
        <v>116</v>
      </c>
      <c r="C11" s="3"/>
      <c r="D11" s="5"/>
      <c r="E11" s="3"/>
      <c r="F11" s="3"/>
      <c r="G11" s="3"/>
      <c r="H11" s="3"/>
      <c r="I11" s="4"/>
      <c r="J11" s="23"/>
    </row>
    <row r="12" spans="1:10" s="26" customFormat="1" ht="21" customHeight="1">
      <c r="A12" s="99"/>
      <c r="B12" s="474" t="s">
        <v>427</v>
      </c>
      <c r="C12" s="4"/>
      <c r="D12" s="299"/>
      <c r="E12" s="4"/>
      <c r="F12" s="4"/>
      <c r="G12" s="4"/>
      <c r="H12" s="4"/>
      <c r="I12" s="4"/>
      <c r="J12" s="52"/>
    </row>
    <row r="13" spans="1:10" ht="21" customHeight="1">
      <c r="A13" s="99"/>
      <c r="B13" s="262" t="s">
        <v>791</v>
      </c>
      <c r="C13" s="3">
        <v>1</v>
      </c>
      <c r="D13" s="5" t="s">
        <v>20</v>
      </c>
      <c r="E13" s="3">
        <v>38590</v>
      </c>
      <c r="F13" s="3">
        <f>C13*E13</f>
        <v>38590</v>
      </c>
      <c r="G13" s="3">
        <v>3000</v>
      </c>
      <c r="H13" s="3">
        <f t="shared" ref="H13:H17" si="0">C13*G13</f>
        <v>3000</v>
      </c>
      <c r="I13" s="4">
        <f t="shared" ref="I13:I17" si="1">F13+H13</f>
        <v>41590</v>
      </c>
      <c r="J13" s="23"/>
    </row>
    <row r="14" spans="1:10" ht="21" customHeight="1">
      <c r="A14" s="99"/>
      <c r="B14" s="262" t="s">
        <v>792</v>
      </c>
      <c r="C14" s="3">
        <v>1</v>
      </c>
      <c r="D14" s="5" t="s">
        <v>20</v>
      </c>
      <c r="E14" s="3">
        <v>5082</v>
      </c>
      <c r="F14" s="3">
        <f t="shared" ref="F14:F17" si="2">C14*E14</f>
        <v>5082</v>
      </c>
      <c r="G14" s="3">
        <v>110</v>
      </c>
      <c r="H14" s="3">
        <f t="shared" si="0"/>
        <v>110</v>
      </c>
      <c r="I14" s="4">
        <f t="shared" si="1"/>
        <v>5192</v>
      </c>
      <c r="J14" s="23"/>
    </row>
    <row r="15" spans="1:10" ht="21" customHeight="1">
      <c r="A15" s="99"/>
      <c r="B15" s="262" t="s">
        <v>793</v>
      </c>
      <c r="C15" s="3">
        <v>1</v>
      </c>
      <c r="D15" s="5" t="s">
        <v>20</v>
      </c>
      <c r="E15" s="3">
        <v>9900</v>
      </c>
      <c r="F15" s="3">
        <f t="shared" si="2"/>
        <v>9900</v>
      </c>
      <c r="G15" s="3">
        <v>500</v>
      </c>
      <c r="H15" s="3">
        <f t="shared" si="0"/>
        <v>500</v>
      </c>
      <c r="I15" s="4">
        <f t="shared" si="1"/>
        <v>10400</v>
      </c>
      <c r="J15" s="23"/>
    </row>
    <row r="16" spans="1:10" ht="21" customHeight="1">
      <c r="A16" s="99"/>
      <c r="B16" s="468" t="s">
        <v>794</v>
      </c>
      <c r="C16" s="3">
        <v>2</v>
      </c>
      <c r="D16" s="5" t="s">
        <v>20</v>
      </c>
      <c r="E16" s="3">
        <v>2087</v>
      </c>
      <c r="F16" s="3">
        <f t="shared" si="2"/>
        <v>4174</v>
      </c>
      <c r="G16" s="3">
        <v>110</v>
      </c>
      <c r="H16" s="3">
        <f t="shared" si="0"/>
        <v>220</v>
      </c>
      <c r="I16" s="4">
        <f t="shared" si="1"/>
        <v>4394</v>
      </c>
      <c r="J16" s="23"/>
    </row>
    <row r="17" spans="1:10" ht="21" customHeight="1">
      <c r="A17" s="99"/>
      <c r="B17" s="262" t="s">
        <v>795</v>
      </c>
      <c r="C17" s="3">
        <v>2</v>
      </c>
      <c r="D17" s="5" t="s">
        <v>20</v>
      </c>
      <c r="E17" s="3">
        <v>4240</v>
      </c>
      <c r="F17" s="3">
        <f t="shared" si="2"/>
        <v>8480</v>
      </c>
      <c r="G17" s="3">
        <v>110</v>
      </c>
      <c r="H17" s="3">
        <f t="shared" si="0"/>
        <v>220</v>
      </c>
      <c r="I17" s="4">
        <f t="shared" si="1"/>
        <v>8700</v>
      </c>
      <c r="J17" s="23"/>
    </row>
    <row r="18" spans="1:10" s="26" customFormat="1" ht="21" customHeight="1">
      <c r="A18" s="99"/>
      <c r="B18" s="331" t="s">
        <v>428</v>
      </c>
      <c r="C18" s="4"/>
      <c r="D18" s="299"/>
      <c r="E18" s="4"/>
      <c r="F18" s="4"/>
      <c r="G18" s="4"/>
      <c r="H18" s="4"/>
      <c r="I18" s="4"/>
      <c r="J18" s="67"/>
    </row>
    <row r="19" spans="1:10" ht="21" customHeight="1">
      <c r="A19" s="99"/>
      <c r="B19" s="262" t="s">
        <v>796</v>
      </c>
      <c r="C19" s="3">
        <v>1</v>
      </c>
      <c r="D19" s="5" t="s">
        <v>20</v>
      </c>
      <c r="E19" s="3">
        <v>4041</v>
      </c>
      <c r="F19" s="3">
        <f>C19*E19</f>
        <v>4041</v>
      </c>
      <c r="G19" s="3">
        <v>1000</v>
      </c>
      <c r="H19" s="3">
        <f>C19*G19</f>
        <v>1000</v>
      </c>
      <c r="I19" s="4">
        <f>F19+H19</f>
        <v>5041</v>
      </c>
      <c r="J19" s="23"/>
    </row>
    <row r="20" spans="1:10" ht="21" customHeight="1">
      <c r="A20" s="99"/>
      <c r="B20" s="262" t="s">
        <v>797</v>
      </c>
      <c r="C20" s="3">
        <v>8</v>
      </c>
      <c r="D20" s="5" t="s">
        <v>20</v>
      </c>
      <c r="E20" s="3">
        <v>99</v>
      </c>
      <c r="F20" s="3">
        <f>C20*E20</f>
        <v>792</v>
      </c>
      <c r="G20" s="3">
        <v>36</v>
      </c>
      <c r="H20" s="3">
        <f>C20*G20</f>
        <v>288</v>
      </c>
      <c r="I20" s="4">
        <f>F20+H20</f>
        <v>1080</v>
      </c>
      <c r="J20" s="23"/>
    </row>
    <row r="21" spans="1:10" ht="21" customHeight="1">
      <c r="A21" s="99"/>
      <c r="B21" s="262" t="s">
        <v>798</v>
      </c>
      <c r="C21" s="3">
        <v>10</v>
      </c>
      <c r="D21" s="5" t="s">
        <v>20</v>
      </c>
      <c r="E21" s="3">
        <v>1550</v>
      </c>
      <c r="F21" s="3">
        <f t="shared" ref="F21" si="3">C21*E21</f>
        <v>15500</v>
      </c>
      <c r="G21" s="3">
        <v>36</v>
      </c>
      <c r="H21" s="3">
        <f t="shared" ref="H21" si="4">C21*G21</f>
        <v>360</v>
      </c>
      <c r="I21" s="4">
        <f t="shared" ref="I21" si="5">F21+H21</f>
        <v>15860</v>
      </c>
      <c r="J21" s="23"/>
    </row>
    <row r="22" spans="1:10" ht="21" customHeight="1">
      <c r="A22" s="99"/>
      <c r="B22" s="262" t="s">
        <v>799</v>
      </c>
      <c r="C22" s="3">
        <v>2</v>
      </c>
      <c r="D22" s="5" t="s">
        <v>20</v>
      </c>
      <c r="E22" s="3">
        <v>99</v>
      </c>
      <c r="F22" s="3">
        <f>C22*E22</f>
        <v>198</v>
      </c>
      <c r="G22" s="3">
        <v>36</v>
      </c>
      <c r="H22" s="3">
        <f>C22*G22</f>
        <v>72</v>
      </c>
      <c r="I22" s="4">
        <f>F22+H22</f>
        <v>270</v>
      </c>
      <c r="J22" s="23"/>
    </row>
    <row r="23" spans="1:10" ht="21" customHeight="1">
      <c r="A23" s="99"/>
      <c r="B23" s="468" t="s">
        <v>800</v>
      </c>
      <c r="C23" s="3">
        <v>1</v>
      </c>
      <c r="D23" s="5" t="s">
        <v>20</v>
      </c>
      <c r="E23" s="3">
        <v>1550</v>
      </c>
      <c r="F23" s="3">
        <f>C23*E23</f>
        <v>1550</v>
      </c>
      <c r="G23" s="3">
        <v>36</v>
      </c>
      <c r="H23" s="3">
        <f>C23*G23</f>
        <v>36</v>
      </c>
      <c r="I23" s="4">
        <f>F23+H23</f>
        <v>1586</v>
      </c>
      <c r="J23" s="23"/>
    </row>
    <row r="24" spans="1:10" s="26" customFormat="1" ht="21" customHeight="1">
      <c r="A24" s="99"/>
      <c r="B24" s="331" t="s">
        <v>571</v>
      </c>
      <c r="C24" s="4"/>
      <c r="D24" s="299"/>
      <c r="E24" s="4"/>
      <c r="F24" s="4"/>
      <c r="G24" s="4"/>
      <c r="H24" s="4"/>
      <c r="I24" s="4"/>
      <c r="J24" s="67"/>
    </row>
    <row r="25" spans="1:10" ht="21" customHeight="1">
      <c r="A25" s="99"/>
      <c r="B25" s="262" t="s">
        <v>801</v>
      </c>
      <c r="C25" s="3">
        <v>1</v>
      </c>
      <c r="D25" s="5" t="s">
        <v>20</v>
      </c>
      <c r="E25" s="3">
        <v>4041</v>
      </c>
      <c r="F25" s="3">
        <f>C25*E25</f>
        <v>4041</v>
      </c>
      <c r="G25" s="3">
        <v>1000</v>
      </c>
      <c r="H25" s="3">
        <f>C25*G25</f>
        <v>1000</v>
      </c>
      <c r="I25" s="4">
        <f>F25+H25</f>
        <v>5041</v>
      </c>
      <c r="J25" s="23"/>
    </row>
    <row r="26" spans="1:10" ht="21" customHeight="1">
      <c r="A26" s="99"/>
      <c r="B26" s="262" t="s">
        <v>802</v>
      </c>
      <c r="C26" s="3">
        <v>1</v>
      </c>
      <c r="D26" s="5" t="s">
        <v>20</v>
      </c>
      <c r="E26" s="3">
        <v>4240</v>
      </c>
      <c r="F26" s="3">
        <f t="shared" ref="F26" si="6">C26*E26</f>
        <v>4240</v>
      </c>
      <c r="G26" s="3">
        <v>110</v>
      </c>
      <c r="H26" s="3">
        <f t="shared" ref="H26" si="7">C26*G26</f>
        <v>110</v>
      </c>
      <c r="I26" s="4">
        <f t="shared" ref="I26" si="8">F26+H26</f>
        <v>4350</v>
      </c>
      <c r="J26" s="23"/>
    </row>
    <row r="27" spans="1:10" ht="21" customHeight="1">
      <c r="A27" s="99"/>
      <c r="B27" s="262" t="s">
        <v>797</v>
      </c>
      <c r="C27" s="3">
        <v>6</v>
      </c>
      <c r="D27" s="5" t="s">
        <v>20</v>
      </c>
      <c r="E27" s="3">
        <v>99</v>
      </c>
      <c r="F27" s="3">
        <f>C27*E27</f>
        <v>594</v>
      </c>
      <c r="G27" s="3">
        <v>36</v>
      </c>
      <c r="H27" s="3">
        <f>C27*G27</f>
        <v>216</v>
      </c>
      <c r="I27" s="4">
        <f>F27+H27</f>
        <v>810</v>
      </c>
      <c r="J27" s="23"/>
    </row>
    <row r="28" spans="1:10" ht="21" customHeight="1">
      <c r="A28" s="99"/>
      <c r="B28" s="262" t="s">
        <v>798</v>
      </c>
      <c r="C28" s="3">
        <v>11</v>
      </c>
      <c r="D28" s="5" t="s">
        <v>20</v>
      </c>
      <c r="E28" s="3">
        <v>1550</v>
      </c>
      <c r="F28" s="3">
        <f t="shared" ref="F28" si="9">C28*E28</f>
        <v>17050</v>
      </c>
      <c r="G28" s="3">
        <v>36</v>
      </c>
      <c r="H28" s="3">
        <f t="shared" ref="H28" si="10">C28*G28</f>
        <v>396</v>
      </c>
      <c r="I28" s="4">
        <f t="shared" ref="I28" si="11">F28+H28</f>
        <v>17446</v>
      </c>
      <c r="J28" s="23"/>
    </row>
    <row r="29" spans="1:10" ht="21" customHeight="1">
      <c r="A29" s="99"/>
      <c r="B29" s="262" t="s">
        <v>799</v>
      </c>
      <c r="C29" s="3">
        <v>6</v>
      </c>
      <c r="D29" s="5" t="s">
        <v>20</v>
      </c>
      <c r="E29" s="3">
        <v>99</v>
      </c>
      <c r="F29" s="3">
        <f>C29*E29</f>
        <v>594</v>
      </c>
      <c r="G29" s="3">
        <v>36</v>
      </c>
      <c r="H29" s="3">
        <f>C29*G29</f>
        <v>216</v>
      </c>
      <c r="I29" s="4">
        <f>F29+H29</f>
        <v>810</v>
      </c>
      <c r="J29" s="23"/>
    </row>
    <row r="30" spans="1:10" ht="21" customHeight="1">
      <c r="A30" s="149"/>
      <c r="B30" s="481" t="s">
        <v>803</v>
      </c>
      <c r="C30" s="109">
        <v>1</v>
      </c>
      <c r="D30" s="108" t="s">
        <v>20</v>
      </c>
      <c r="E30" s="109">
        <v>1550</v>
      </c>
      <c r="F30" s="109">
        <f>C30*E30</f>
        <v>1550</v>
      </c>
      <c r="G30" s="109">
        <v>36</v>
      </c>
      <c r="H30" s="109">
        <f>C30*G30</f>
        <v>36</v>
      </c>
      <c r="I30" s="88">
        <f>F30+H30</f>
        <v>1586</v>
      </c>
      <c r="J30" s="110"/>
    </row>
    <row r="31" spans="1:10" ht="21" customHeight="1">
      <c r="A31" s="168"/>
      <c r="B31" s="469" t="s">
        <v>804</v>
      </c>
      <c r="C31" s="37">
        <v>7</v>
      </c>
      <c r="D31" s="36" t="s">
        <v>20</v>
      </c>
      <c r="E31" s="37">
        <v>99</v>
      </c>
      <c r="F31" s="37">
        <f>C31*E31</f>
        <v>693</v>
      </c>
      <c r="G31" s="37">
        <v>36</v>
      </c>
      <c r="H31" s="37">
        <f>C31*G31</f>
        <v>252</v>
      </c>
      <c r="I31" s="8">
        <f>F31+H31</f>
        <v>945</v>
      </c>
      <c r="J31" s="45"/>
    </row>
    <row r="32" spans="1:10" ht="21" customHeight="1">
      <c r="A32" s="99"/>
      <c r="B32" s="468" t="s">
        <v>800</v>
      </c>
      <c r="C32" s="3">
        <v>2</v>
      </c>
      <c r="D32" s="5" t="s">
        <v>20</v>
      </c>
      <c r="E32" s="3">
        <v>1550</v>
      </c>
      <c r="F32" s="3">
        <f>C32*E32</f>
        <v>3100</v>
      </c>
      <c r="G32" s="3">
        <v>36</v>
      </c>
      <c r="H32" s="3">
        <f>C32*G32</f>
        <v>72</v>
      </c>
      <c r="I32" s="4">
        <f>F32+H32</f>
        <v>3172</v>
      </c>
      <c r="J32" s="23"/>
    </row>
    <row r="33" spans="1:10" s="26" customFormat="1" ht="21" customHeight="1">
      <c r="A33" s="99"/>
      <c r="B33" s="331" t="s">
        <v>429</v>
      </c>
      <c r="C33" s="4"/>
      <c r="D33" s="299"/>
      <c r="E33" s="4"/>
      <c r="F33" s="4"/>
      <c r="G33" s="4"/>
      <c r="H33" s="4"/>
      <c r="I33" s="8"/>
      <c r="J33" s="67"/>
    </row>
    <row r="34" spans="1:10" ht="21" customHeight="1">
      <c r="A34" s="99"/>
      <c r="B34" s="468" t="s">
        <v>805</v>
      </c>
      <c r="C34" s="3">
        <v>1</v>
      </c>
      <c r="D34" s="5" t="s">
        <v>20</v>
      </c>
      <c r="E34" s="3">
        <v>1202</v>
      </c>
      <c r="F34" s="3">
        <f>C34*E34</f>
        <v>1202</v>
      </c>
      <c r="G34" s="3">
        <v>500</v>
      </c>
      <c r="H34" s="3">
        <f>C34*G34</f>
        <v>500</v>
      </c>
      <c r="I34" s="4">
        <f t="shared" ref="I34:I55" si="12">F34+H34</f>
        <v>1702</v>
      </c>
      <c r="J34" s="23"/>
    </row>
    <row r="35" spans="1:10" ht="21" customHeight="1">
      <c r="A35" s="99"/>
      <c r="B35" s="475" t="s">
        <v>806</v>
      </c>
      <c r="C35" s="3">
        <v>1</v>
      </c>
      <c r="D35" s="5" t="s">
        <v>20</v>
      </c>
      <c r="E35" s="3">
        <v>556</v>
      </c>
      <c r="F35" s="3">
        <f>C35*E35</f>
        <v>556</v>
      </c>
      <c r="G35" s="3">
        <v>110</v>
      </c>
      <c r="H35" s="3">
        <f>C35*G35</f>
        <v>110</v>
      </c>
      <c r="I35" s="4">
        <f t="shared" si="12"/>
        <v>666</v>
      </c>
      <c r="J35" s="23"/>
    </row>
    <row r="36" spans="1:10" ht="21" customHeight="1">
      <c r="A36" s="99"/>
      <c r="B36" s="468" t="s">
        <v>798</v>
      </c>
      <c r="C36" s="3">
        <v>5</v>
      </c>
      <c r="D36" s="5" t="s">
        <v>20</v>
      </c>
      <c r="E36" s="3">
        <v>1550</v>
      </c>
      <c r="F36" s="3">
        <f>C36*E36</f>
        <v>7750</v>
      </c>
      <c r="G36" s="3">
        <v>36</v>
      </c>
      <c r="H36" s="3">
        <f>C36*G36</f>
        <v>180</v>
      </c>
      <c r="I36" s="4">
        <f t="shared" si="12"/>
        <v>7930</v>
      </c>
      <c r="J36" s="23"/>
    </row>
    <row r="37" spans="1:10" s="26" customFormat="1" ht="21" customHeight="1">
      <c r="A37" s="168"/>
      <c r="B37" s="476" t="s">
        <v>430</v>
      </c>
      <c r="C37" s="8"/>
      <c r="D37" s="232"/>
      <c r="E37" s="8"/>
      <c r="F37" s="8"/>
      <c r="G37" s="8"/>
      <c r="H37" s="8"/>
      <c r="I37" s="8"/>
      <c r="J37" s="9"/>
    </row>
    <row r="38" spans="1:10" ht="21" customHeight="1">
      <c r="A38" s="168"/>
      <c r="B38" s="469" t="s">
        <v>807</v>
      </c>
      <c r="C38" s="37">
        <v>1</v>
      </c>
      <c r="D38" s="36" t="s">
        <v>20</v>
      </c>
      <c r="E38" s="37">
        <v>1356</v>
      </c>
      <c r="F38" s="37">
        <f t="shared" ref="F38:F40" si="13">C38*E38</f>
        <v>1356</v>
      </c>
      <c r="G38" s="37">
        <v>500</v>
      </c>
      <c r="H38" s="37">
        <f t="shared" ref="H38:H43" si="14">C38*G38</f>
        <v>500</v>
      </c>
      <c r="I38" s="8">
        <f t="shared" si="12"/>
        <v>1856</v>
      </c>
      <c r="J38" s="45"/>
    </row>
    <row r="39" spans="1:10" ht="21" customHeight="1">
      <c r="A39" s="99"/>
      <c r="B39" s="475" t="s">
        <v>808</v>
      </c>
      <c r="C39" s="3">
        <v>1</v>
      </c>
      <c r="D39" s="5" t="s">
        <v>20</v>
      </c>
      <c r="E39" s="3">
        <v>556</v>
      </c>
      <c r="F39" s="3">
        <f t="shared" si="13"/>
        <v>556</v>
      </c>
      <c r="G39" s="3">
        <v>110</v>
      </c>
      <c r="H39" s="3">
        <f t="shared" si="14"/>
        <v>110</v>
      </c>
      <c r="I39" s="4">
        <f t="shared" si="12"/>
        <v>666</v>
      </c>
      <c r="J39" s="23"/>
    </row>
    <row r="40" spans="1:10" ht="21" customHeight="1">
      <c r="A40" s="99"/>
      <c r="B40" s="468" t="s">
        <v>809</v>
      </c>
      <c r="C40" s="3">
        <v>8</v>
      </c>
      <c r="D40" s="5" t="s">
        <v>20</v>
      </c>
      <c r="E40" s="3">
        <v>1550</v>
      </c>
      <c r="F40" s="3">
        <f t="shared" si="13"/>
        <v>12400</v>
      </c>
      <c r="G40" s="3">
        <v>36</v>
      </c>
      <c r="H40" s="3">
        <f t="shared" si="14"/>
        <v>288</v>
      </c>
      <c r="I40" s="4">
        <f t="shared" si="12"/>
        <v>12688</v>
      </c>
      <c r="J40" s="23"/>
    </row>
    <row r="41" spans="1:10" ht="21" customHeight="1">
      <c r="A41" s="99"/>
      <c r="B41" s="474" t="s">
        <v>776</v>
      </c>
      <c r="C41" s="3">
        <v>1</v>
      </c>
      <c r="D41" s="5" t="s">
        <v>20</v>
      </c>
      <c r="E41" s="719" t="s">
        <v>176</v>
      </c>
      <c r="F41" s="720"/>
      <c r="G41" s="3">
        <v>300</v>
      </c>
      <c r="H41" s="3">
        <f t="shared" si="14"/>
        <v>300</v>
      </c>
      <c r="I41" s="4">
        <f t="shared" si="12"/>
        <v>300</v>
      </c>
      <c r="J41" s="23"/>
    </row>
    <row r="42" spans="1:10" ht="21" customHeight="1">
      <c r="A42" s="99"/>
      <c r="B42" s="474" t="s">
        <v>777</v>
      </c>
      <c r="C42" s="3">
        <v>1</v>
      </c>
      <c r="D42" s="5" t="s">
        <v>20</v>
      </c>
      <c r="E42" s="719" t="s">
        <v>176</v>
      </c>
      <c r="F42" s="720"/>
      <c r="G42" s="3">
        <v>300</v>
      </c>
      <c r="H42" s="3">
        <f t="shared" si="14"/>
        <v>300</v>
      </c>
      <c r="I42" s="4">
        <f t="shared" si="12"/>
        <v>300</v>
      </c>
      <c r="J42" s="23"/>
    </row>
    <row r="43" spans="1:10" ht="21" customHeight="1">
      <c r="A43" s="99"/>
      <c r="B43" s="474" t="s">
        <v>431</v>
      </c>
      <c r="C43" s="3">
        <v>1</v>
      </c>
      <c r="D43" s="5" t="s">
        <v>20</v>
      </c>
      <c r="E43" s="3">
        <v>16160</v>
      </c>
      <c r="F43" s="3">
        <f>C43*E43</f>
        <v>16160</v>
      </c>
      <c r="G43" s="3">
        <v>300</v>
      </c>
      <c r="H43" s="3">
        <f t="shared" si="14"/>
        <v>300</v>
      </c>
      <c r="I43" s="4">
        <f t="shared" si="12"/>
        <v>16460</v>
      </c>
      <c r="J43" s="23"/>
    </row>
    <row r="44" spans="1:10" ht="21" customHeight="1">
      <c r="A44" s="230"/>
      <c r="B44" s="331" t="s">
        <v>432</v>
      </c>
      <c r="C44" s="3"/>
      <c r="D44" s="5"/>
      <c r="E44" s="3"/>
      <c r="F44" s="3"/>
      <c r="G44" s="3"/>
      <c r="H44" s="3"/>
      <c r="I44" s="3"/>
      <c r="J44" s="23"/>
    </row>
    <row r="45" spans="1:10" ht="21" customHeight="1">
      <c r="A45" s="99"/>
      <c r="B45" s="94" t="s">
        <v>810</v>
      </c>
      <c r="C45" s="3">
        <v>1</v>
      </c>
      <c r="D45" s="5" t="s">
        <v>20</v>
      </c>
      <c r="E45" s="3">
        <v>25800</v>
      </c>
      <c r="F45" s="3">
        <f>C45*E45</f>
        <v>25800</v>
      </c>
      <c r="G45" s="3">
        <v>2000</v>
      </c>
      <c r="H45" s="3">
        <f>C45*G45</f>
        <v>2000</v>
      </c>
      <c r="I45" s="4">
        <f t="shared" si="12"/>
        <v>27800</v>
      </c>
      <c r="J45" s="23"/>
    </row>
    <row r="46" spans="1:10" ht="21" customHeight="1">
      <c r="A46" s="99"/>
      <c r="B46" s="329" t="s">
        <v>811</v>
      </c>
      <c r="C46" s="3">
        <v>2</v>
      </c>
      <c r="D46" s="5" t="s">
        <v>20</v>
      </c>
      <c r="E46" s="3">
        <v>2400</v>
      </c>
      <c r="F46" s="3">
        <f>C46*E46</f>
        <v>4800</v>
      </c>
      <c r="G46" s="3">
        <v>300</v>
      </c>
      <c r="H46" s="3">
        <f>C46*G46</f>
        <v>600</v>
      </c>
      <c r="I46" s="4">
        <f t="shared" si="12"/>
        <v>5400</v>
      </c>
      <c r="J46" s="23"/>
    </row>
    <row r="47" spans="1:10" s="31" customFormat="1" ht="21" customHeight="1">
      <c r="A47" s="99"/>
      <c r="B47" s="329" t="s">
        <v>812</v>
      </c>
      <c r="C47" s="3">
        <v>2</v>
      </c>
      <c r="D47" s="5" t="s">
        <v>20</v>
      </c>
      <c r="E47" s="3">
        <v>360</v>
      </c>
      <c r="F47" s="3">
        <f>C47*E47</f>
        <v>720</v>
      </c>
      <c r="G47" s="3">
        <v>100</v>
      </c>
      <c r="H47" s="3">
        <f>C47*G47</f>
        <v>200</v>
      </c>
      <c r="I47" s="4">
        <f t="shared" si="12"/>
        <v>920</v>
      </c>
      <c r="J47" s="23"/>
    </row>
    <row r="48" spans="1:10" ht="21" customHeight="1">
      <c r="A48" s="168"/>
      <c r="B48" s="263" t="s">
        <v>813</v>
      </c>
      <c r="C48" s="37">
        <v>2</v>
      </c>
      <c r="D48" s="36" t="s">
        <v>20</v>
      </c>
      <c r="E48" s="37">
        <v>310</v>
      </c>
      <c r="F48" s="37">
        <f>C48*E48</f>
        <v>620</v>
      </c>
      <c r="G48" s="37">
        <v>50</v>
      </c>
      <c r="H48" s="37">
        <f>C48*G48</f>
        <v>100</v>
      </c>
      <c r="I48" s="8">
        <f t="shared" si="12"/>
        <v>720</v>
      </c>
      <c r="J48" s="45"/>
    </row>
    <row r="49" spans="1:10" ht="21" customHeight="1">
      <c r="A49" s="99"/>
      <c r="B49" s="329" t="s">
        <v>814</v>
      </c>
      <c r="C49" s="3">
        <v>2</v>
      </c>
      <c r="D49" s="5" t="s">
        <v>20</v>
      </c>
      <c r="E49" s="3">
        <v>1300</v>
      </c>
      <c r="F49" s="3">
        <f>C49*E49</f>
        <v>2600</v>
      </c>
      <c r="G49" s="3">
        <v>300</v>
      </c>
      <c r="H49" s="3">
        <f>C49*G49</f>
        <v>600</v>
      </c>
      <c r="I49" s="4">
        <f t="shared" si="12"/>
        <v>3200</v>
      </c>
      <c r="J49" s="23"/>
    </row>
    <row r="50" spans="1:10" ht="21" customHeight="1">
      <c r="A50" s="27"/>
      <c r="B50" s="94" t="s">
        <v>815</v>
      </c>
      <c r="C50" s="3">
        <v>12</v>
      </c>
      <c r="D50" s="5" t="s">
        <v>22</v>
      </c>
      <c r="E50" s="3">
        <v>127.44</v>
      </c>
      <c r="F50" s="3">
        <f t="shared" ref="F50:F55" si="15">C50*E50</f>
        <v>1529.28</v>
      </c>
      <c r="G50" s="3">
        <v>30</v>
      </c>
      <c r="H50" s="3">
        <f t="shared" ref="H50:H55" si="16">C50*G50</f>
        <v>360</v>
      </c>
      <c r="I50" s="4">
        <f t="shared" si="12"/>
        <v>1889.28</v>
      </c>
      <c r="J50" s="23"/>
    </row>
    <row r="51" spans="1:10" ht="21" customHeight="1">
      <c r="A51" s="123"/>
      <c r="B51" s="379" t="s">
        <v>816</v>
      </c>
      <c r="C51" s="109">
        <v>1</v>
      </c>
      <c r="D51" s="108" t="s">
        <v>5</v>
      </c>
      <c r="E51" s="109">
        <f>ROUND(((F50)*5%), 2)</f>
        <v>76.459999999999994</v>
      </c>
      <c r="F51" s="109">
        <f t="shared" si="15"/>
        <v>76.459999999999994</v>
      </c>
      <c r="G51" s="109">
        <v>0</v>
      </c>
      <c r="H51" s="109">
        <f t="shared" si="16"/>
        <v>0</v>
      </c>
      <c r="I51" s="88">
        <f t="shared" si="12"/>
        <v>76.459999999999994</v>
      </c>
      <c r="J51" s="110"/>
    </row>
    <row r="52" spans="1:10" ht="21" customHeight="1">
      <c r="A52" s="100"/>
      <c r="B52" s="402" t="s">
        <v>817</v>
      </c>
      <c r="C52" s="121">
        <v>1</v>
      </c>
      <c r="D52" s="133" t="s">
        <v>22</v>
      </c>
      <c r="E52" s="121">
        <v>14.48</v>
      </c>
      <c r="F52" s="121">
        <f t="shared" si="15"/>
        <v>14.48</v>
      </c>
      <c r="G52" s="121">
        <v>23</v>
      </c>
      <c r="H52" s="121">
        <f t="shared" si="16"/>
        <v>23</v>
      </c>
      <c r="I52" s="8">
        <f t="shared" si="12"/>
        <v>37.480000000000004</v>
      </c>
      <c r="J52" s="93"/>
    </row>
    <row r="53" spans="1:10" ht="21" customHeight="1">
      <c r="A53" s="27"/>
      <c r="B53" s="94" t="s">
        <v>818</v>
      </c>
      <c r="C53" s="3">
        <v>8</v>
      </c>
      <c r="D53" s="5" t="s">
        <v>22</v>
      </c>
      <c r="E53" s="3">
        <v>27.39</v>
      </c>
      <c r="F53" s="3">
        <f t="shared" si="15"/>
        <v>219.12</v>
      </c>
      <c r="G53" s="3">
        <v>25</v>
      </c>
      <c r="H53" s="3">
        <f t="shared" si="16"/>
        <v>200</v>
      </c>
      <c r="I53" s="4">
        <f t="shared" si="12"/>
        <v>419.12</v>
      </c>
      <c r="J53" s="23"/>
    </row>
    <row r="54" spans="1:10" ht="21" customHeight="1">
      <c r="A54" s="42"/>
      <c r="B54" s="263" t="s">
        <v>819</v>
      </c>
      <c r="C54" s="37">
        <v>2</v>
      </c>
      <c r="D54" s="36" t="s">
        <v>22</v>
      </c>
      <c r="E54" s="37">
        <v>51.61</v>
      </c>
      <c r="F54" s="37">
        <f t="shared" si="15"/>
        <v>103.22</v>
      </c>
      <c r="G54" s="37">
        <v>30</v>
      </c>
      <c r="H54" s="37">
        <f t="shared" si="16"/>
        <v>60</v>
      </c>
      <c r="I54" s="8">
        <f t="shared" si="12"/>
        <v>163.22</v>
      </c>
      <c r="J54" s="45"/>
    </row>
    <row r="55" spans="1:10" ht="21" customHeight="1">
      <c r="A55" s="42"/>
      <c r="B55" s="263" t="s">
        <v>816</v>
      </c>
      <c r="C55" s="37">
        <v>1</v>
      </c>
      <c r="D55" s="36" t="s">
        <v>5</v>
      </c>
      <c r="E55" s="37">
        <f>ROUND(((F52+F53+F54)*15%), 2)</f>
        <v>50.52</v>
      </c>
      <c r="F55" s="37">
        <f t="shared" si="15"/>
        <v>50.52</v>
      </c>
      <c r="G55" s="37">
        <v>0</v>
      </c>
      <c r="H55" s="37">
        <f t="shared" si="16"/>
        <v>0</v>
      </c>
      <c r="I55" s="4">
        <f t="shared" si="12"/>
        <v>50.52</v>
      </c>
      <c r="J55" s="45"/>
    </row>
    <row r="56" spans="1:10" ht="21" customHeight="1">
      <c r="A56" s="99"/>
      <c r="B56" s="474" t="s">
        <v>778</v>
      </c>
      <c r="C56" s="3"/>
      <c r="D56" s="5"/>
      <c r="E56" s="3"/>
      <c r="F56" s="3"/>
      <c r="G56" s="3"/>
      <c r="H56" s="3"/>
      <c r="I56" s="4"/>
      <c r="J56" s="23"/>
    </row>
    <row r="57" spans="1:10" ht="21" customHeight="1">
      <c r="A57" s="99"/>
      <c r="B57" s="474" t="s">
        <v>779</v>
      </c>
      <c r="C57" s="3"/>
      <c r="D57" s="5"/>
      <c r="E57" s="3"/>
      <c r="F57" s="3"/>
      <c r="G57" s="3"/>
      <c r="H57" s="3"/>
      <c r="I57" s="4"/>
      <c r="J57" s="23"/>
    </row>
    <row r="58" spans="1:10" ht="21" customHeight="1">
      <c r="A58" s="99"/>
      <c r="B58" s="468" t="s">
        <v>780</v>
      </c>
      <c r="C58" s="3">
        <v>1</v>
      </c>
      <c r="D58" s="5" t="s">
        <v>20</v>
      </c>
      <c r="E58" s="3">
        <v>1189</v>
      </c>
      <c r="F58" s="3">
        <f t="shared" ref="F58:F59" si="17">C58*E58</f>
        <v>1189</v>
      </c>
      <c r="G58" s="3">
        <v>300</v>
      </c>
      <c r="H58" s="3">
        <f>C58*G58</f>
        <v>300</v>
      </c>
      <c r="I58" s="4">
        <f t="shared" ref="I58" si="18">F58+H58</f>
        <v>1489</v>
      </c>
      <c r="J58" s="45"/>
    </row>
    <row r="59" spans="1:10" ht="21" customHeight="1">
      <c r="A59" s="99"/>
      <c r="B59" s="469" t="s">
        <v>781</v>
      </c>
      <c r="C59" s="37">
        <v>2</v>
      </c>
      <c r="D59" s="36" t="s">
        <v>20</v>
      </c>
      <c r="E59" s="3">
        <v>2145</v>
      </c>
      <c r="F59" s="3">
        <f t="shared" si="17"/>
        <v>4290</v>
      </c>
      <c r="G59" s="37">
        <v>300</v>
      </c>
      <c r="H59" s="37">
        <f t="shared" ref="H59:H60" si="19">C59*G59</f>
        <v>600</v>
      </c>
      <c r="I59" s="4">
        <f>F59+H59</f>
        <v>4890</v>
      </c>
      <c r="J59" s="45"/>
    </row>
    <row r="60" spans="1:10" ht="21" customHeight="1">
      <c r="A60" s="27"/>
      <c r="B60" s="262" t="s">
        <v>782</v>
      </c>
      <c r="C60" s="3">
        <v>46</v>
      </c>
      <c r="D60" s="5" t="s">
        <v>22</v>
      </c>
      <c r="E60" s="3">
        <v>39.4</v>
      </c>
      <c r="F60" s="3">
        <f>C60*E60</f>
        <v>1812.3999999999999</v>
      </c>
      <c r="G60" s="3">
        <v>15</v>
      </c>
      <c r="H60" s="3">
        <f t="shared" si="19"/>
        <v>690</v>
      </c>
      <c r="I60" s="4">
        <f t="shared" ref="I60" si="20">F60+H60</f>
        <v>2502.3999999999996</v>
      </c>
      <c r="J60" s="23"/>
    </row>
    <row r="61" spans="1:10" ht="21" customHeight="1">
      <c r="A61" s="27"/>
      <c r="B61" s="390" t="s">
        <v>783</v>
      </c>
      <c r="C61" s="37">
        <v>23</v>
      </c>
      <c r="D61" s="36" t="s">
        <v>22</v>
      </c>
      <c r="E61" s="3">
        <v>29.2</v>
      </c>
      <c r="F61" s="3">
        <f>C61*E61</f>
        <v>671.6</v>
      </c>
      <c r="G61" s="3">
        <v>12</v>
      </c>
      <c r="H61" s="3">
        <f>C61*G61</f>
        <v>276</v>
      </c>
      <c r="I61" s="4">
        <f>F61+H61</f>
        <v>947.6</v>
      </c>
      <c r="J61" s="45"/>
    </row>
    <row r="62" spans="1:10" ht="21" customHeight="1">
      <c r="A62" s="27"/>
      <c r="B62" s="94" t="s">
        <v>433</v>
      </c>
      <c r="C62" s="3">
        <v>1</v>
      </c>
      <c r="D62" s="5" t="s">
        <v>5</v>
      </c>
      <c r="E62" s="3">
        <f>ROUND(((F60+F61)*5%), 2)</f>
        <v>124.2</v>
      </c>
      <c r="F62" s="3">
        <f t="shared" ref="F62" si="21">C62*E62</f>
        <v>124.2</v>
      </c>
      <c r="G62" s="3">
        <v>0</v>
      </c>
      <c r="H62" s="3">
        <f t="shared" ref="H62" si="22">C62*G62</f>
        <v>0</v>
      </c>
      <c r="I62" s="4">
        <f t="shared" ref="I62" si="23">F62+H62</f>
        <v>124.2</v>
      </c>
      <c r="J62" s="23"/>
    </row>
    <row r="63" spans="1:10" ht="21" customHeight="1">
      <c r="A63" s="27"/>
      <c r="B63" s="263" t="s">
        <v>435</v>
      </c>
      <c r="C63" s="37">
        <v>23</v>
      </c>
      <c r="D63" s="36" t="s">
        <v>22</v>
      </c>
      <c r="E63" s="37">
        <v>51.61</v>
      </c>
      <c r="F63" s="37">
        <f t="shared" ref="F63" si="24">C63*E63</f>
        <v>1187.03</v>
      </c>
      <c r="G63" s="37">
        <v>30</v>
      </c>
      <c r="H63" s="37">
        <f t="shared" ref="H63" si="25">C63*G63</f>
        <v>690</v>
      </c>
      <c r="I63" s="8">
        <f t="shared" ref="I63" si="26">F63+H63</f>
        <v>1877.03</v>
      </c>
      <c r="J63" s="45"/>
    </row>
    <row r="64" spans="1:10" ht="21" customHeight="1">
      <c r="A64" s="27"/>
      <c r="B64" s="262" t="s">
        <v>433</v>
      </c>
      <c r="C64" s="3">
        <v>1</v>
      </c>
      <c r="D64" s="5" t="s">
        <v>5</v>
      </c>
      <c r="E64" s="37">
        <f>ROUND(((F63)*15%), 2)</f>
        <v>178.05</v>
      </c>
      <c r="F64" s="3">
        <f>C64*E64</f>
        <v>178.05</v>
      </c>
      <c r="G64" s="3">
        <v>0</v>
      </c>
      <c r="H64" s="3">
        <f>C64*G64</f>
        <v>0</v>
      </c>
      <c r="I64" s="4">
        <f>F64+H64</f>
        <v>178.05</v>
      </c>
      <c r="J64" s="23"/>
    </row>
    <row r="65" spans="1:10" s="26" customFormat="1" ht="21" customHeight="1">
      <c r="A65" s="470"/>
      <c r="B65" s="479" t="s">
        <v>784</v>
      </c>
      <c r="C65" s="17"/>
      <c r="D65" s="478"/>
      <c r="E65" s="17"/>
      <c r="F65" s="4"/>
      <c r="G65" s="4"/>
      <c r="H65" s="4"/>
      <c r="I65" s="4"/>
      <c r="J65" s="477"/>
    </row>
    <row r="66" spans="1:10" ht="21" customHeight="1">
      <c r="A66" s="101"/>
      <c r="B66" s="480" t="s">
        <v>785</v>
      </c>
      <c r="C66" s="7">
        <v>9</v>
      </c>
      <c r="D66" s="6" t="s">
        <v>22</v>
      </c>
      <c r="E66" s="7">
        <v>210</v>
      </c>
      <c r="F66" s="3">
        <f t="shared" ref="F66:F71" si="27">C66*E66</f>
        <v>1890</v>
      </c>
      <c r="G66" s="3">
        <v>55</v>
      </c>
      <c r="H66" s="3">
        <f t="shared" ref="H66:H71" si="28">C66*G66</f>
        <v>495</v>
      </c>
      <c r="I66" s="4">
        <f t="shared" ref="I66:I71" si="29">F66+H66</f>
        <v>2385</v>
      </c>
      <c r="J66" s="92"/>
    </row>
    <row r="67" spans="1:10" ht="21" customHeight="1">
      <c r="A67" s="101"/>
      <c r="B67" s="480" t="s">
        <v>786</v>
      </c>
      <c r="C67" s="7">
        <v>5</v>
      </c>
      <c r="D67" s="6" t="s">
        <v>22</v>
      </c>
      <c r="E67" s="7">
        <v>160</v>
      </c>
      <c r="F67" s="3">
        <f t="shared" si="27"/>
        <v>800</v>
      </c>
      <c r="G67" s="3">
        <v>45</v>
      </c>
      <c r="H67" s="3">
        <f t="shared" si="28"/>
        <v>225</v>
      </c>
      <c r="I67" s="4">
        <f t="shared" si="29"/>
        <v>1025</v>
      </c>
      <c r="J67" s="92"/>
    </row>
    <row r="68" spans="1:10" ht="21" customHeight="1">
      <c r="A68" s="101"/>
      <c r="B68" s="480" t="s">
        <v>787</v>
      </c>
      <c r="C68" s="7">
        <v>3</v>
      </c>
      <c r="D68" s="6" t="s">
        <v>20</v>
      </c>
      <c r="E68" s="7">
        <v>360</v>
      </c>
      <c r="F68" s="3">
        <f t="shared" si="27"/>
        <v>1080</v>
      </c>
      <c r="G68" s="3">
        <v>108</v>
      </c>
      <c r="H68" s="3">
        <f t="shared" si="28"/>
        <v>324</v>
      </c>
      <c r="I68" s="4">
        <f t="shared" si="29"/>
        <v>1404</v>
      </c>
      <c r="J68" s="92"/>
    </row>
    <row r="69" spans="1:10" ht="21" customHeight="1">
      <c r="A69" s="101"/>
      <c r="B69" s="480" t="s">
        <v>788</v>
      </c>
      <c r="C69" s="7">
        <v>1</v>
      </c>
      <c r="D69" s="6" t="s">
        <v>20</v>
      </c>
      <c r="E69" s="7">
        <v>300</v>
      </c>
      <c r="F69" s="3">
        <f t="shared" si="27"/>
        <v>300</v>
      </c>
      <c r="G69" s="3">
        <v>90</v>
      </c>
      <c r="H69" s="3">
        <f t="shared" si="28"/>
        <v>90</v>
      </c>
      <c r="I69" s="4">
        <f t="shared" si="29"/>
        <v>390</v>
      </c>
      <c r="J69" s="92"/>
    </row>
    <row r="70" spans="1:10" ht="21" customHeight="1">
      <c r="A70" s="101"/>
      <c r="B70" s="480" t="s">
        <v>789</v>
      </c>
      <c r="C70" s="7">
        <v>1</v>
      </c>
      <c r="D70" s="6" t="s">
        <v>20</v>
      </c>
      <c r="E70" s="7">
        <v>250</v>
      </c>
      <c r="F70" s="3">
        <f t="shared" si="27"/>
        <v>250</v>
      </c>
      <c r="G70" s="3">
        <v>75</v>
      </c>
      <c r="H70" s="3">
        <f t="shared" si="28"/>
        <v>75</v>
      </c>
      <c r="I70" s="4">
        <f t="shared" si="29"/>
        <v>325</v>
      </c>
      <c r="J70" s="92"/>
    </row>
    <row r="71" spans="1:10" ht="21" customHeight="1">
      <c r="A71" s="27"/>
      <c r="B71" s="262" t="s">
        <v>790</v>
      </c>
      <c r="C71" s="3">
        <v>1.5</v>
      </c>
      <c r="D71" s="5" t="s">
        <v>22</v>
      </c>
      <c r="E71" s="3">
        <v>460</v>
      </c>
      <c r="F71" s="3">
        <f t="shared" si="27"/>
        <v>690</v>
      </c>
      <c r="G71" s="3">
        <v>73</v>
      </c>
      <c r="H71" s="3">
        <f t="shared" si="28"/>
        <v>109.5</v>
      </c>
      <c r="I71" s="17">
        <f t="shared" si="29"/>
        <v>799.5</v>
      </c>
      <c r="J71" s="23"/>
    </row>
    <row r="72" spans="1:10" ht="21" customHeight="1">
      <c r="A72" s="123"/>
      <c r="B72" s="210" t="s">
        <v>418</v>
      </c>
      <c r="C72" s="109"/>
      <c r="D72" s="108"/>
      <c r="E72" s="109"/>
      <c r="F72" s="109"/>
      <c r="G72" s="109"/>
      <c r="H72" s="109"/>
      <c r="I72" s="562">
        <f>SUM(I13:I71)</f>
        <v>229853.86</v>
      </c>
      <c r="J72" s="110"/>
    </row>
    <row r="73" spans="1:10" ht="21" customHeight="1">
      <c r="A73" s="168">
        <v>4.2</v>
      </c>
      <c r="B73" s="9" t="s">
        <v>621</v>
      </c>
      <c r="C73" s="37"/>
      <c r="D73" s="36"/>
      <c r="E73" s="37"/>
      <c r="F73" s="37"/>
      <c r="G73" s="37"/>
      <c r="H73" s="37"/>
      <c r="I73" s="8"/>
      <c r="J73" s="45"/>
    </row>
    <row r="74" spans="1:10" ht="21" customHeight="1">
      <c r="A74" s="43"/>
      <c r="B74" s="9" t="s">
        <v>189</v>
      </c>
      <c r="C74" s="37"/>
      <c r="D74" s="36"/>
      <c r="E74" s="37"/>
      <c r="F74" s="37"/>
      <c r="G74" s="37"/>
      <c r="H74" s="37"/>
      <c r="I74" s="8"/>
      <c r="J74" s="45"/>
    </row>
    <row r="75" spans="1:10" ht="21" customHeight="1">
      <c r="A75" s="27"/>
      <c r="B75" s="94" t="s">
        <v>820</v>
      </c>
      <c r="C75" s="3">
        <v>38</v>
      </c>
      <c r="D75" s="5" t="s">
        <v>20</v>
      </c>
      <c r="E75" s="3">
        <v>3100</v>
      </c>
      <c r="F75" s="3">
        <f t="shared" ref="F75:F84" si="30">C75*E75</f>
        <v>117800</v>
      </c>
      <c r="G75" s="3">
        <v>200</v>
      </c>
      <c r="H75" s="3">
        <f t="shared" ref="H75:H84" si="31">C75*G75</f>
        <v>7600</v>
      </c>
      <c r="I75" s="4">
        <f t="shared" ref="I75:I84" si="32">F75+H75</f>
        <v>125400</v>
      </c>
      <c r="J75" s="23"/>
    </row>
    <row r="76" spans="1:10" ht="21" customHeight="1">
      <c r="A76" s="27"/>
      <c r="B76" s="94" t="s">
        <v>821</v>
      </c>
      <c r="C76" s="3">
        <v>9</v>
      </c>
      <c r="D76" s="5" t="s">
        <v>20</v>
      </c>
      <c r="E76" s="3">
        <v>1100</v>
      </c>
      <c r="F76" s="3">
        <f t="shared" si="30"/>
        <v>9900</v>
      </c>
      <c r="G76" s="3">
        <v>150</v>
      </c>
      <c r="H76" s="3">
        <f t="shared" si="31"/>
        <v>1350</v>
      </c>
      <c r="I76" s="4">
        <f t="shared" si="32"/>
        <v>11250</v>
      </c>
      <c r="J76" s="23"/>
    </row>
    <row r="77" spans="1:10" ht="21" customHeight="1">
      <c r="A77" s="27"/>
      <c r="B77" s="94" t="s">
        <v>822</v>
      </c>
      <c r="C77" s="3">
        <v>11</v>
      </c>
      <c r="D77" s="5" t="s">
        <v>20</v>
      </c>
      <c r="E77" s="3">
        <v>1150</v>
      </c>
      <c r="F77" s="3">
        <f>C77*E77</f>
        <v>12650</v>
      </c>
      <c r="G77" s="3">
        <v>115</v>
      </c>
      <c r="H77" s="3">
        <f>C77*G77</f>
        <v>1265</v>
      </c>
      <c r="I77" s="4">
        <f t="shared" si="32"/>
        <v>13915</v>
      </c>
      <c r="J77" s="23"/>
    </row>
    <row r="78" spans="1:10" ht="21" customHeight="1">
      <c r="A78" s="42"/>
      <c r="B78" s="94" t="s">
        <v>823</v>
      </c>
      <c r="C78" s="3">
        <v>26</v>
      </c>
      <c r="D78" s="5" t="s">
        <v>20</v>
      </c>
      <c r="E78" s="3">
        <v>410</v>
      </c>
      <c r="F78" s="3">
        <f>C78*E78</f>
        <v>10660</v>
      </c>
      <c r="G78" s="3">
        <v>115</v>
      </c>
      <c r="H78" s="3">
        <f>C78*G78</f>
        <v>2990</v>
      </c>
      <c r="I78" s="4">
        <f t="shared" si="32"/>
        <v>13650</v>
      </c>
      <c r="J78" s="45"/>
    </row>
    <row r="79" spans="1:10" ht="21" customHeight="1">
      <c r="A79" s="42"/>
      <c r="B79" s="94" t="s">
        <v>824</v>
      </c>
      <c r="C79" s="3">
        <v>4</v>
      </c>
      <c r="D79" s="5" t="s">
        <v>20</v>
      </c>
      <c r="E79" s="37">
        <v>1230</v>
      </c>
      <c r="F79" s="37">
        <f>C79*E79</f>
        <v>4920</v>
      </c>
      <c r="G79" s="37">
        <v>115</v>
      </c>
      <c r="H79" s="37">
        <f>C79*G79</f>
        <v>460</v>
      </c>
      <c r="I79" s="4">
        <f t="shared" si="32"/>
        <v>5380</v>
      </c>
      <c r="J79" s="45"/>
    </row>
    <row r="80" spans="1:10" ht="21" customHeight="1">
      <c r="A80" s="42"/>
      <c r="B80" s="94" t="s">
        <v>825</v>
      </c>
      <c r="C80" s="3">
        <v>5</v>
      </c>
      <c r="D80" s="5" t="s">
        <v>20</v>
      </c>
      <c r="E80" s="37">
        <v>880</v>
      </c>
      <c r="F80" s="37">
        <f>C80*E80</f>
        <v>4400</v>
      </c>
      <c r="G80" s="37">
        <v>115</v>
      </c>
      <c r="H80" s="37">
        <f>C80*G80</f>
        <v>575</v>
      </c>
      <c r="I80" s="4">
        <f t="shared" si="32"/>
        <v>4975</v>
      </c>
      <c r="J80" s="45"/>
    </row>
    <row r="81" spans="1:10" ht="21" customHeight="1">
      <c r="A81" s="27"/>
      <c r="B81" s="94" t="s">
        <v>826</v>
      </c>
      <c r="C81" s="3">
        <v>11</v>
      </c>
      <c r="D81" s="5" t="s">
        <v>20</v>
      </c>
      <c r="E81" s="3">
        <v>1380</v>
      </c>
      <c r="F81" s="3">
        <f>C81*E81</f>
        <v>15180</v>
      </c>
      <c r="G81" s="3">
        <v>165</v>
      </c>
      <c r="H81" s="3">
        <f>C81*G81</f>
        <v>1815</v>
      </c>
      <c r="I81" s="4">
        <f t="shared" si="32"/>
        <v>16995</v>
      </c>
      <c r="J81" s="23"/>
    </row>
    <row r="82" spans="1:10" ht="21" customHeight="1">
      <c r="A82" s="27"/>
      <c r="B82" s="94" t="s">
        <v>827</v>
      </c>
      <c r="C82" s="3">
        <v>31</v>
      </c>
      <c r="D82" s="5" t="s">
        <v>22</v>
      </c>
      <c r="E82" s="3">
        <v>210</v>
      </c>
      <c r="F82" s="3">
        <f t="shared" si="30"/>
        <v>6510</v>
      </c>
      <c r="G82" s="3">
        <v>30</v>
      </c>
      <c r="H82" s="3">
        <f t="shared" si="31"/>
        <v>930</v>
      </c>
      <c r="I82" s="4">
        <f t="shared" si="32"/>
        <v>7440</v>
      </c>
      <c r="J82" s="23"/>
    </row>
    <row r="83" spans="1:10" ht="21" customHeight="1">
      <c r="A83" s="27"/>
      <c r="B83" s="94" t="s">
        <v>828</v>
      </c>
      <c r="C83" s="3">
        <v>2</v>
      </c>
      <c r="D83" s="5" t="s">
        <v>20</v>
      </c>
      <c r="E83" s="3">
        <v>1800</v>
      </c>
      <c r="F83" s="3">
        <f t="shared" si="30"/>
        <v>3600</v>
      </c>
      <c r="G83" s="3">
        <v>150</v>
      </c>
      <c r="H83" s="3">
        <f t="shared" si="31"/>
        <v>300</v>
      </c>
      <c r="I83" s="4">
        <f t="shared" si="32"/>
        <v>3900</v>
      </c>
      <c r="J83" s="23"/>
    </row>
    <row r="84" spans="1:10" ht="21" customHeight="1">
      <c r="A84" s="27"/>
      <c r="B84" s="94" t="s">
        <v>894</v>
      </c>
      <c r="C84" s="3">
        <v>3</v>
      </c>
      <c r="D84" s="5" t="s">
        <v>20</v>
      </c>
      <c r="E84" s="3">
        <v>4424.5</v>
      </c>
      <c r="F84" s="3">
        <f t="shared" si="30"/>
        <v>13273.5</v>
      </c>
      <c r="G84" s="3">
        <v>300</v>
      </c>
      <c r="H84" s="3">
        <f t="shared" si="31"/>
        <v>900</v>
      </c>
      <c r="I84" s="4">
        <f t="shared" si="32"/>
        <v>14173.5</v>
      </c>
      <c r="J84" s="23"/>
    </row>
    <row r="85" spans="1:10" ht="21" customHeight="1">
      <c r="A85" s="27"/>
      <c r="B85" s="67" t="s">
        <v>117</v>
      </c>
      <c r="C85" s="3"/>
      <c r="D85" s="5"/>
      <c r="E85" s="3"/>
      <c r="F85" s="3"/>
      <c r="G85" s="3"/>
      <c r="H85" s="3"/>
      <c r="I85" s="4"/>
      <c r="J85" s="23"/>
    </row>
    <row r="86" spans="1:10" ht="21" customHeight="1">
      <c r="A86" s="27"/>
      <c r="B86" s="262" t="s">
        <v>829</v>
      </c>
      <c r="C86" s="3">
        <v>5</v>
      </c>
      <c r="D86" s="5" t="s">
        <v>20</v>
      </c>
      <c r="E86" s="3">
        <v>49</v>
      </c>
      <c r="F86" s="3">
        <f t="shared" ref="F86:F91" si="33">C86*E86</f>
        <v>245</v>
      </c>
      <c r="G86" s="3">
        <v>80</v>
      </c>
      <c r="H86" s="3">
        <f>C86*G86</f>
        <v>400</v>
      </c>
      <c r="I86" s="4">
        <f t="shared" ref="I86:I91" si="34">F86+H86</f>
        <v>645</v>
      </c>
      <c r="J86" s="23"/>
    </row>
    <row r="87" spans="1:10" ht="21" customHeight="1">
      <c r="A87" s="42"/>
      <c r="B87" s="390" t="s">
        <v>830</v>
      </c>
      <c r="C87" s="37">
        <v>3</v>
      </c>
      <c r="D87" s="36" t="s">
        <v>20</v>
      </c>
      <c r="E87" s="37">
        <v>78</v>
      </c>
      <c r="F87" s="37">
        <f t="shared" si="33"/>
        <v>234</v>
      </c>
      <c r="G87" s="37">
        <v>90</v>
      </c>
      <c r="H87" s="37">
        <f t="shared" ref="H87:H89" si="35">C87*G87</f>
        <v>270</v>
      </c>
      <c r="I87" s="4">
        <f t="shared" si="34"/>
        <v>504</v>
      </c>
      <c r="J87" s="45"/>
    </row>
    <row r="88" spans="1:10" ht="21" customHeight="1">
      <c r="A88" s="27"/>
      <c r="B88" s="262" t="s">
        <v>835</v>
      </c>
      <c r="C88" s="3">
        <v>2</v>
      </c>
      <c r="D88" s="5" t="s">
        <v>20</v>
      </c>
      <c r="E88" s="3">
        <v>156</v>
      </c>
      <c r="F88" s="3">
        <f t="shared" si="33"/>
        <v>312</v>
      </c>
      <c r="G88" s="3">
        <v>115</v>
      </c>
      <c r="H88" s="3">
        <f t="shared" si="35"/>
        <v>230</v>
      </c>
      <c r="I88" s="4">
        <f t="shared" si="34"/>
        <v>542</v>
      </c>
      <c r="J88" s="23"/>
    </row>
    <row r="89" spans="1:10" ht="21" customHeight="1">
      <c r="A89" s="27"/>
      <c r="B89" s="262" t="s">
        <v>836</v>
      </c>
      <c r="C89" s="3">
        <v>1</v>
      </c>
      <c r="D89" s="5" t="s">
        <v>20</v>
      </c>
      <c r="E89" s="3">
        <v>180</v>
      </c>
      <c r="F89" s="3">
        <f t="shared" si="33"/>
        <v>180</v>
      </c>
      <c r="G89" s="3">
        <v>115</v>
      </c>
      <c r="H89" s="3">
        <f t="shared" si="35"/>
        <v>115</v>
      </c>
      <c r="I89" s="4">
        <f t="shared" si="34"/>
        <v>295</v>
      </c>
      <c r="J89" s="23"/>
    </row>
    <row r="90" spans="1:10" ht="21" customHeight="1">
      <c r="A90" s="101"/>
      <c r="B90" s="262" t="s">
        <v>831</v>
      </c>
      <c r="C90" s="3">
        <v>5</v>
      </c>
      <c r="D90" s="5" t="s">
        <v>20</v>
      </c>
      <c r="E90" s="254">
        <v>369</v>
      </c>
      <c r="F90" s="3">
        <f t="shared" si="33"/>
        <v>1845</v>
      </c>
      <c r="G90" s="3">
        <v>80</v>
      </c>
      <c r="H90" s="3">
        <f>C90*G90</f>
        <v>400</v>
      </c>
      <c r="I90" s="4">
        <f t="shared" si="34"/>
        <v>2245</v>
      </c>
      <c r="J90" s="23"/>
    </row>
    <row r="91" spans="1:10" ht="21" customHeight="1">
      <c r="A91" s="101"/>
      <c r="B91" s="480" t="s">
        <v>832</v>
      </c>
      <c r="C91" s="7">
        <v>1</v>
      </c>
      <c r="D91" s="5" t="s">
        <v>20</v>
      </c>
      <c r="E91" s="3">
        <v>143.5</v>
      </c>
      <c r="F91" s="3">
        <f t="shared" si="33"/>
        <v>143.5</v>
      </c>
      <c r="G91" s="3">
        <v>80</v>
      </c>
      <c r="H91" s="3">
        <f>C91*G91</f>
        <v>80</v>
      </c>
      <c r="I91" s="4">
        <f t="shared" si="34"/>
        <v>223.5</v>
      </c>
      <c r="J91" s="92"/>
    </row>
    <row r="92" spans="1:10" s="26" customFormat="1" ht="21" customHeight="1">
      <c r="A92" s="52"/>
      <c r="B92" s="67" t="s">
        <v>188</v>
      </c>
      <c r="C92" s="4"/>
      <c r="D92" s="299"/>
      <c r="E92" s="4"/>
      <c r="F92" s="4"/>
      <c r="G92" s="4"/>
      <c r="H92" s="4"/>
      <c r="I92" s="4"/>
      <c r="J92" s="67"/>
    </row>
    <row r="93" spans="1:10" ht="21" customHeight="1">
      <c r="A93" s="123"/>
      <c r="B93" s="481" t="s">
        <v>833</v>
      </c>
      <c r="C93" s="109">
        <v>1693</v>
      </c>
      <c r="D93" s="108" t="s">
        <v>22</v>
      </c>
      <c r="E93" s="109">
        <v>9.1199999999999992</v>
      </c>
      <c r="F93" s="109">
        <f>C93*E93</f>
        <v>15440.159999999998</v>
      </c>
      <c r="G93" s="109">
        <v>7</v>
      </c>
      <c r="H93" s="109">
        <f>C93*G93</f>
        <v>11851</v>
      </c>
      <c r="I93" s="88">
        <f>F93+H93</f>
        <v>27291.159999999996</v>
      </c>
      <c r="J93" s="110"/>
    </row>
    <row r="94" spans="1:10" ht="21" customHeight="1">
      <c r="A94" s="42"/>
      <c r="B94" s="390" t="s">
        <v>834</v>
      </c>
      <c r="C94" s="37">
        <v>93</v>
      </c>
      <c r="D94" s="36" t="s">
        <v>22</v>
      </c>
      <c r="E94" s="37">
        <v>70</v>
      </c>
      <c r="F94" s="37">
        <f>C94*E94</f>
        <v>6510</v>
      </c>
      <c r="G94" s="37">
        <v>13</v>
      </c>
      <c r="H94" s="37">
        <f>C94*G94</f>
        <v>1209</v>
      </c>
      <c r="I94" s="8">
        <f>F94+H94</f>
        <v>7719</v>
      </c>
      <c r="J94" s="45"/>
    </row>
    <row r="95" spans="1:10" ht="21" customHeight="1">
      <c r="A95" s="42"/>
      <c r="B95" s="390" t="s">
        <v>144</v>
      </c>
      <c r="C95" s="37">
        <v>1</v>
      </c>
      <c r="D95" s="36" t="s">
        <v>5</v>
      </c>
      <c r="E95" s="3">
        <f>ROUND(((F93+F94)*5%), 2)</f>
        <v>1097.51</v>
      </c>
      <c r="F95" s="37">
        <f>C95*E95</f>
        <v>1097.51</v>
      </c>
      <c r="G95" s="37">
        <v>0</v>
      </c>
      <c r="H95" s="37">
        <f>C95*G95</f>
        <v>0</v>
      </c>
      <c r="I95" s="8">
        <f>F95+H95</f>
        <v>1097.51</v>
      </c>
      <c r="J95" s="45"/>
    </row>
    <row r="96" spans="1:10" s="26" customFormat="1" ht="21" customHeight="1">
      <c r="A96" s="43"/>
      <c r="B96" s="9" t="s">
        <v>175</v>
      </c>
      <c r="C96" s="8"/>
      <c r="D96" s="232"/>
      <c r="E96" s="8"/>
      <c r="F96" s="8"/>
      <c r="G96" s="8"/>
      <c r="H96" s="8"/>
      <c r="I96" s="8"/>
      <c r="J96" s="9"/>
    </row>
    <row r="97" spans="1:10" ht="21" customHeight="1">
      <c r="A97" s="27"/>
      <c r="B97" s="262" t="s">
        <v>774</v>
      </c>
      <c r="C97" s="3">
        <v>556</v>
      </c>
      <c r="D97" s="5" t="s">
        <v>22</v>
      </c>
      <c r="E97" s="3">
        <v>11.98</v>
      </c>
      <c r="F97" s="3">
        <f>C97*E97</f>
        <v>6660.88</v>
      </c>
      <c r="G97" s="3">
        <v>20</v>
      </c>
      <c r="H97" s="3">
        <f>C97*G97</f>
        <v>11120</v>
      </c>
      <c r="I97" s="4">
        <f>F97+H97</f>
        <v>17780.88</v>
      </c>
      <c r="J97" s="23"/>
    </row>
    <row r="98" spans="1:10" ht="21" customHeight="1">
      <c r="A98" s="27"/>
      <c r="B98" s="262" t="s">
        <v>144</v>
      </c>
      <c r="C98" s="3">
        <v>1</v>
      </c>
      <c r="D98" s="5" t="s">
        <v>5</v>
      </c>
      <c r="E98" s="37">
        <f>ROUND(((F97)*15%), 2)</f>
        <v>999.13</v>
      </c>
      <c r="F98" s="3">
        <f>C98*E98</f>
        <v>999.13</v>
      </c>
      <c r="G98" s="3">
        <v>0</v>
      </c>
      <c r="H98" s="3">
        <f>C98*G98</f>
        <v>0</v>
      </c>
      <c r="I98" s="17">
        <f>F98+H98</f>
        <v>999.13</v>
      </c>
      <c r="J98" s="23"/>
    </row>
    <row r="99" spans="1:10" ht="21" customHeight="1" thickBot="1">
      <c r="A99" s="27"/>
      <c r="B99" s="52" t="s">
        <v>622</v>
      </c>
      <c r="C99" s="3"/>
      <c r="D99" s="5"/>
      <c r="E99" s="3"/>
      <c r="F99" s="3"/>
      <c r="G99" s="3"/>
      <c r="H99" s="3"/>
      <c r="I99" s="137">
        <f>SUM(I74:I98)</f>
        <v>276420.68</v>
      </c>
      <c r="J99" s="23"/>
    </row>
    <row r="100" spans="1:10" ht="21" customHeight="1">
      <c r="A100" s="168">
        <v>4.3</v>
      </c>
      <c r="B100" s="9" t="s">
        <v>214</v>
      </c>
      <c r="C100" s="37"/>
      <c r="D100" s="36"/>
      <c r="E100" s="37"/>
      <c r="F100" s="37"/>
      <c r="G100" s="37"/>
      <c r="H100" s="37"/>
      <c r="I100" s="8"/>
      <c r="J100" s="45"/>
    </row>
    <row r="101" spans="1:10" ht="21" customHeight="1">
      <c r="A101" s="27"/>
      <c r="B101" s="67" t="s">
        <v>426</v>
      </c>
      <c r="C101" s="5"/>
      <c r="D101" s="5"/>
      <c r="E101" s="3"/>
      <c r="F101" s="3"/>
      <c r="G101" s="3"/>
      <c r="H101" s="3"/>
      <c r="I101" s="4"/>
      <c r="J101" s="23"/>
    </row>
    <row r="102" spans="1:10" ht="21" customHeight="1">
      <c r="A102" s="27"/>
      <c r="B102" s="94" t="s">
        <v>837</v>
      </c>
      <c r="C102" s="5">
        <v>20</v>
      </c>
      <c r="D102" s="5" t="s">
        <v>22</v>
      </c>
      <c r="E102" s="3">
        <v>160</v>
      </c>
      <c r="F102" s="3">
        <f>C102*E102</f>
        <v>3200</v>
      </c>
      <c r="G102" s="3">
        <v>40</v>
      </c>
      <c r="H102" s="3">
        <f>C102*G102</f>
        <v>800</v>
      </c>
      <c r="I102" s="4">
        <f>F102+H102</f>
        <v>4000</v>
      </c>
      <c r="J102" s="23"/>
    </row>
    <row r="103" spans="1:10" ht="21" customHeight="1">
      <c r="A103" s="27"/>
      <c r="B103" s="94" t="s">
        <v>838</v>
      </c>
      <c r="C103" s="5">
        <v>4</v>
      </c>
      <c r="D103" s="5" t="s">
        <v>22</v>
      </c>
      <c r="E103" s="3">
        <v>23</v>
      </c>
      <c r="F103" s="3">
        <f>C103*E103</f>
        <v>92</v>
      </c>
      <c r="G103" s="3">
        <v>24</v>
      </c>
      <c r="H103" s="3">
        <f>C103*G103</f>
        <v>96</v>
      </c>
      <c r="I103" s="4">
        <f>F103+H103</f>
        <v>188</v>
      </c>
      <c r="J103" s="23"/>
    </row>
    <row r="104" spans="1:10" ht="21" customHeight="1">
      <c r="A104" s="27"/>
      <c r="B104" s="94" t="s">
        <v>839</v>
      </c>
      <c r="C104" s="5">
        <v>15</v>
      </c>
      <c r="D104" s="5" t="s">
        <v>20</v>
      </c>
      <c r="E104" s="3">
        <v>96</v>
      </c>
      <c r="F104" s="3">
        <f>C104*E104</f>
        <v>1440</v>
      </c>
      <c r="G104" s="3">
        <v>90</v>
      </c>
      <c r="H104" s="3">
        <f>C104*G104</f>
        <v>1350</v>
      </c>
      <c r="I104" s="4">
        <f>F104+H104</f>
        <v>2790</v>
      </c>
      <c r="J104" s="23"/>
    </row>
    <row r="105" spans="1:10" ht="21" customHeight="1">
      <c r="A105" s="27"/>
      <c r="B105" s="94" t="s">
        <v>840</v>
      </c>
      <c r="C105" s="5">
        <v>96</v>
      </c>
      <c r="D105" s="5" t="s">
        <v>20</v>
      </c>
      <c r="E105" s="3">
        <v>143</v>
      </c>
      <c r="F105" s="3">
        <f>C105*E105</f>
        <v>13728</v>
      </c>
      <c r="G105" s="3">
        <v>90</v>
      </c>
      <c r="H105" s="3">
        <f>C105*G105</f>
        <v>8640</v>
      </c>
      <c r="I105" s="4">
        <f>F105+H105</f>
        <v>22368</v>
      </c>
      <c r="J105" s="23"/>
    </row>
    <row r="106" spans="1:10" ht="21" customHeight="1">
      <c r="A106" s="27"/>
      <c r="B106" s="94" t="s">
        <v>841</v>
      </c>
      <c r="C106" s="5">
        <v>3</v>
      </c>
      <c r="D106" s="5" t="s">
        <v>20</v>
      </c>
      <c r="E106" s="3">
        <v>438</v>
      </c>
      <c r="F106" s="3">
        <f>C106*E106</f>
        <v>1314</v>
      </c>
      <c r="G106" s="3">
        <v>115</v>
      </c>
      <c r="H106" s="3">
        <f>C106*G106</f>
        <v>345</v>
      </c>
      <c r="I106" s="4">
        <f>F106+H106</f>
        <v>1659</v>
      </c>
      <c r="J106" s="23"/>
    </row>
    <row r="107" spans="1:10" ht="21" customHeight="1">
      <c r="A107" s="27"/>
      <c r="B107" s="67" t="s">
        <v>188</v>
      </c>
      <c r="C107" s="5"/>
      <c r="D107" s="5"/>
      <c r="E107" s="3"/>
      <c r="F107" s="3"/>
      <c r="G107" s="3"/>
      <c r="H107" s="3"/>
      <c r="I107" s="4"/>
      <c r="J107" s="23"/>
    </row>
    <row r="108" spans="1:10" ht="21" customHeight="1">
      <c r="A108" s="27"/>
      <c r="B108" s="262" t="s">
        <v>846</v>
      </c>
      <c r="C108" s="3">
        <v>1322</v>
      </c>
      <c r="D108" s="5" t="s">
        <v>22</v>
      </c>
      <c r="E108" s="3">
        <v>9.1199999999999992</v>
      </c>
      <c r="F108" s="3">
        <f>C108*E108</f>
        <v>12056.64</v>
      </c>
      <c r="G108" s="3">
        <v>7</v>
      </c>
      <c r="H108" s="3">
        <f>C108*G108</f>
        <v>9254</v>
      </c>
      <c r="I108" s="4">
        <f>F108+H108</f>
        <v>21310.639999999999</v>
      </c>
      <c r="J108" s="23"/>
    </row>
    <row r="109" spans="1:10" ht="21" customHeight="1">
      <c r="A109" s="27"/>
      <c r="B109" s="262" t="s">
        <v>847</v>
      </c>
      <c r="C109" s="3">
        <v>82</v>
      </c>
      <c r="D109" s="5" t="s">
        <v>22</v>
      </c>
      <c r="E109" s="3">
        <v>13.76</v>
      </c>
      <c r="F109" s="3">
        <f>C109*E109</f>
        <v>1128.32</v>
      </c>
      <c r="G109" s="3">
        <v>10</v>
      </c>
      <c r="H109" s="3">
        <f>C109*G109</f>
        <v>820</v>
      </c>
      <c r="I109" s="4">
        <f>F109+H109</f>
        <v>1948.32</v>
      </c>
      <c r="J109" s="23"/>
    </row>
    <row r="110" spans="1:10" ht="21" customHeight="1">
      <c r="A110" s="27"/>
      <c r="B110" s="262" t="s">
        <v>144</v>
      </c>
      <c r="C110" s="3">
        <v>1</v>
      </c>
      <c r="D110" s="5" t="s">
        <v>5</v>
      </c>
      <c r="E110" s="3">
        <f>(F108+F109)*5%</f>
        <v>659.24800000000005</v>
      </c>
      <c r="F110" s="3">
        <f>C110*E110</f>
        <v>659.24800000000005</v>
      </c>
      <c r="G110" s="3">
        <v>0</v>
      </c>
      <c r="H110" s="3">
        <f>C110*G110</f>
        <v>0</v>
      </c>
      <c r="I110" s="4">
        <f>F110+H110</f>
        <v>659.24800000000005</v>
      </c>
      <c r="J110" s="23"/>
    </row>
    <row r="111" spans="1:10" ht="21" customHeight="1">
      <c r="A111" s="27"/>
      <c r="B111" s="67" t="s">
        <v>175</v>
      </c>
      <c r="C111" s="37"/>
      <c r="D111" s="5"/>
      <c r="E111" s="3"/>
      <c r="F111" s="3"/>
      <c r="G111" s="3"/>
      <c r="H111" s="3"/>
      <c r="I111" s="4"/>
      <c r="J111" s="23"/>
    </row>
    <row r="112" spans="1:10" ht="21" customHeight="1">
      <c r="A112" s="27"/>
      <c r="B112" s="262" t="s">
        <v>774</v>
      </c>
      <c r="C112" s="3">
        <v>348</v>
      </c>
      <c r="D112" s="5" t="s">
        <v>22</v>
      </c>
      <c r="E112" s="3">
        <v>11.98</v>
      </c>
      <c r="F112" s="3">
        <f>C112*E112</f>
        <v>4169.04</v>
      </c>
      <c r="G112" s="3">
        <v>20</v>
      </c>
      <c r="H112" s="3">
        <f>C112*G112</f>
        <v>6960</v>
      </c>
      <c r="I112" s="4">
        <f>F112+H112</f>
        <v>11129.04</v>
      </c>
      <c r="J112" s="23"/>
    </row>
    <row r="113" spans="1:10" ht="21" customHeight="1">
      <c r="A113" s="27"/>
      <c r="B113" s="94" t="s">
        <v>843</v>
      </c>
      <c r="C113" s="3">
        <v>16</v>
      </c>
      <c r="D113" s="5" t="s">
        <v>22</v>
      </c>
      <c r="E113" s="3">
        <v>14.48</v>
      </c>
      <c r="F113" s="3">
        <f t="shared" ref="F113" si="36">C113*E113</f>
        <v>231.68</v>
      </c>
      <c r="G113" s="3">
        <v>23</v>
      </c>
      <c r="H113" s="3">
        <f t="shared" ref="H113" si="37">C113*G113</f>
        <v>368</v>
      </c>
      <c r="I113" s="4">
        <f t="shared" ref="I113" si="38">F113+H113</f>
        <v>599.68000000000006</v>
      </c>
      <c r="J113" s="23"/>
    </row>
    <row r="114" spans="1:10" ht="21" customHeight="1">
      <c r="A114" s="123"/>
      <c r="B114" s="481" t="s">
        <v>144</v>
      </c>
      <c r="C114" s="109">
        <v>1</v>
      </c>
      <c r="D114" s="108" t="s">
        <v>5</v>
      </c>
      <c r="E114" s="109">
        <f>ROUND(((F112+F113)*15%), 2)</f>
        <v>660.11</v>
      </c>
      <c r="F114" s="109">
        <f>C114*E114</f>
        <v>660.11</v>
      </c>
      <c r="G114" s="109">
        <v>0</v>
      </c>
      <c r="H114" s="109">
        <f>C114*G114</f>
        <v>0</v>
      </c>
      <c r="I114" s="88">
        <f>F114+H114</f>
        <v>660.11</v>
      </c>
      <c r="J114" s="110"/>
    </row>
    <row r="115" spans="1:10" ht="21" customHeight="1" thickBot="1">
      <c r="A115" s="42"/>
      <c r="B115" s="43" t="s">
        <v>419</v>
      </c>
      <c r="C115" s="37"/>
      <c r="D115" s="36"/>
      <c r="E115" s="37"/>
      <c r="F115" s="37"/>
      <c r="G115" s="37"/>
      <c r="H115" s="37"/>
      <c r="I115" s="120">
        <f>SUM(I102:I114)</f>
        <v>67312.037999999986</v>
      </c>
      <c r="J115" s="45"/>
    </row>
    <row r="116" spans="1:10" ht="21" customHeight="1">
      <c r="A116" s="168">
        <v>4.4000000000000004</v>
      </c>
      <c r="B116" s="9" t="s">
        <v>118</v>
      </c>
      <c r="C116" s="37"/>
      <c r="D116" s="36"/>
      <c r="E116" s="37"/>
      <c r="F116" s="37"/>
      <c r="G116" s="37"/>
      <c r="H116" s="37"/>
      <c r="I116" s="8"/>
      <c r="J116" s="45"/>
    </row>
    <row r="117" spans="1:10" ht="21" customHeight="1">
      <c r="A117" s="214"/>
      <c r="B117" s="9" t="s">
        <v>623</v>
      </c>
      <c r="C117" s="121"/>
      <c r="D117" s="133"/>
      <c r="E117" s="121"/>
      <c r="F117" s="121"/>
      <c r="G117" s="121"/>
      <c r="H117" s="121"/>
      <c r="I117" s="8"/>
      <c r="J117" s="93"/>
    </row>
    <row r="118" spans="1:10" ht="21" customHeight="1">
      <c r="A118" s="27"/>
      <c r="B118" s="94" t="s">
        <v>848</v>
      </c>
      <c r="C118" s="3">
        <v>1</v>
      </c>
      <c r="D118" s="5" t="s">
        <v>20</v>
      </c>
      <c r="E118" s="3">
        <v>3250</v>
      </c>
      <c r="F118" s="3">
        <f>C118*E118</f>
        <v>3250</v>
      </c>
      <c r="G118" s="3">
        <v>1000</v>
      </c>
      <c r="H118" s="3">
        <f>C118*G118</f>
        <v>1000</v>
      </c>
      <c r="I118" s="4">
        <f>F118+H118</f>
        <v>4250</v>
      </c>
      <c r="J118" s="23"/>
    </row>
    <row r="119" spans="1:10" ht="21" customHeight="1">
      <c r="A119" s="27"/>
      <c r="B119" s="94" t="s">
        <v>849</v>
      </c>
      <c r="C119" s="3">
        <v>1</v>
      </c>
      <c r="D119" s="5" t="s">
        <v>20</v>
      </c>
      <c r="E119" s="3">
        <v>2500</v>
      </c>
      <c r="F119" s="3">
        <f>C119*E119</f>
        <v>2500</v>
      </c>
      <c r="G119" s="3">
        <v>300</v>
      </c>
      <c r="H119" s="3">
        <f>C119*G119</f>
        <v>300</v>
      </c>
      <c r="I119" s="4">
        <f>F119+H119</f>
        <v>2800</v>
      </c>
      <c r="J119" s="23"/>
    </row>
    <row r="120" spans="1:10" ht="21" customHeight="1">
      <c r="A120" s="27"/>
      <c r="B120" s="67" t="s">
        <v>624</v>
      </c>
      <c r="C120" s="3"/>
      <c r="D120" s="5"/>
      <c r="E120" s="3"/>
      <c r="F120" s="3"/>
      <c r="G120" s="3"/>
      <c r="H120" s="3"/>
      <c r="I120" s="4"/>
      <c r="J120" s="23"/>
    </row>
    <row r="121" spans="1:10" ht="21" customHeight="1">
      <c r="A121" s="27"/>
      <c r="B121" s="94" t="s">
        <v>844</v>
      </c>
      <c r="C121" s="3">
        <v>20</v>
      </c>
      <c r="D121" s="5" t="s">
        <v>20</v>
      </c>
      <c r="E121" s="3">
        <v>145</v>
      </c>
      <c r="F121" s="3">
        <f>C121*E121</f>
        <v>2900</v>
      </c>
      <c r="G121" s="3">
        <v>90</v>
      </c>
      <c r="H121" s="3">
        <f>C121*G121</f>
        <v>1800</v>
      </c>
      <c r="I121" s="4">
        <f>F121+H121</f>
        <v>4700</v>
      </c>
      <c r="J121" s="23"/>
    </row>
    <row r="122" spans="1:10" ht="21" customHeight="1">
      <c r="A122" s="27"/>
      <c r="B122" s="94" t="s">
        <v>845</v>
      </c>
      <c r="C122" s="3">
        <v>3</v>
      </c>
      <c r="D122" s="5" t="s">
        <v>20</v>
      </c>
      <c r="E122" s="3">
        <v>290</v>
      </c>
      <c r="F122" s="3">
        <f>C122*E122</f>
        <v>870</v>
      </c>
      <c r="G122" s="3">
        <v>90</v>
      </c>
      <c r="H122" s="3">
        <f>C122*G122</f>
        <v>270</v>
      </c>
      <c r="I122" s="4">
        <f>F122+H122</f>
        <v>1140</v>
      </c>
      <c r="J122" s="23"/>
    </row>
    <row r="123" spans="1:10" ht="21" customHeight="1">
      <c r="A123" s="27"/>
      <c r="B123" s="67" t="s">
        <v>174</v>
      </c>
      <c r="C123" s="3"/>
      <c r="D123" s="5"/>
      <c r="E123" s="3"/>
      <c r="F123" s="3"/>
      <c r="G123" s="3"/>
      <c r="H123" s="3"/>
      <c r="I123" s="4"/>
      <c r="J123" s="23"/>
    </row>
    <row r="124" spans="1:10" ht="21" customHeight="1">
      <c r="A124" s="27"/>
      <c r="B124" s="262" t="s">
        <v>850</v>
      </c>
      <c r="C124" s="3">
        <v>401</v>
      </c>
      <c r="D124" s="5" t="s">
        <v>22</v>
      </c>
      <c r="E124" s="3">
        <v>9.35</v>
      </c>
      <c r="F124" s="3">
        <f>C124*E124</f>
        <v>3749.35</v>
      </c>
      <c r="G124" s="3">
        <v>6</v>
      </c>
      <c r="H124" s="3">
        <f>C124*G124</f>
        <v>2406</v>
      </c>
      <c r="I124" s="4">
        <f>F124+H124</f>
        <v>6155.35</v>
      </c>
      <c r="J124" s="23"/>
    </row>
    <row r="125" spans="1:10" ht="21" customHeight="1">
      <c r="A125" s="27"/>
      <c r="B125" s="262" t="s">
        <v>144</v>
      </c>
      <c r="C125" s="3">
        <v>1</v>
      </c>
      <c r="D125" s="5" t="s">
        <v>5</v>
      </c>
      <c r="E125" s="3">
        <f>ROUND(((F124)*5%), 2)</f>
        <v>187.47</v>
      </c>
      <c r="F125" s="3">
        <f>C125*E125</f>
        <v>187.47</v>
      </c>
      <c r="G125" s="3">
        <v>0</v>
      </c>
      <c r="H125" s="3">
        <f>C125*G125</f>
        <v>0</v>
      </c>
      <c r="I125" s="4">
        <f>F125+H125</f>
        <v>187.47</v>
      </c>
      <c r="J125" s="23"/>
    </row>
    <row r="126" spans="1:10" ht="21" customHeight="1">
      <c r="A126" s="27"/>
      <c r="B126" s="67" t="s">
        <v>175</v>
      </c>
      <c r="C126" s="3"/>
      <c r="D126" s="5"/>
      <c r="E126" s="3"/>
      <c r="F126" s="3"/>
      <c r="G126" s="3"/>
      <c r="H126" s="3"/>
      <c r="I126" s="4"/>
      <c r="J126" s="23"/>
    </row>
    <row r="127" spans="1:10" ht="21" customHeight="1">
      <c r="A127" s="42"/>
      <c r="B127" s="390" t="s">
        <v>774</v>
      </c>
      <c r="C127" s="37">
        <v>89</v>
      </c>
      <c r="D127" s="36" t="s">
        <v>22</v>
      </c>
      <c r="E127" s="37">
        <v>11.98</v>
      </c>
      <c r="F127" s="37">
        <f>C127*E127</f>
        <v>1066.22</v>
      </c>
      <c r="G127" s="37">
        <v>20</v>
      </c>
      <c r="H127" s="37">
        <f>C127*G127</f>
        <v>1780</v>
      </c>
      <c r="I127" s="4">
        <f>F127+H127</f>
        <v>2846.2200000000003</v>
      </c>
      <c r="J127" s="45"/>
    </row>
    <row r="128" spans="1:10" ht="21" customHeight="1">
      <c r="A128" s="27"/>
      <c r="B128" s="262" t="s">
        <v>843</v>
      </c>
      <c r="C128" s="3">
        <v>6</v>
      </c>
      <c r="D128" s="5" t="s">
        <v>22</v>
      </c>
      <c r="E128" s="3">
        <v>14.48</v>
      </c>
      <c r="F128" s="3">
        <f>C128*E128</f>
        <v>86.88</v>
      </c>
      <c r="G128" s="3">
        <v>23</v>
      </c>
      <c r="H128" s="3">
        <f>C128*G128</f>
        <v>138</v>
      </c>
      <c r="I128" s="4">
        <f>F128+H128</f>
        <v>224.88</v>
      </c>
      <c r="J128" s="23"/>
    </row>
    <row r="129" spans="1:10" ht="21" customHeight="1">
      <c r="A129" s="42"/>
      <c r="B129" s="390" t="s">
        <v>144</v>
      </c>
      <c r="C129" s="37">
        <v>1</v>
      </c>
      <c r="D129" s="36" t="s">
        <v>5</v>
      </c>
      <c r="E129" s="37">
        <f>ROUND(((F127+F128)*15%), 2)</f>
        <v>172.97</v>
      </c>
      <c r="F129" s="37">
        <f>C129*E129</f>
        <v>172.97</v>
      </c>
      <c r="G129" s="37">
        <v>0</v>
      </c>
      <c r="H129" s="37">
        <f>C129*G129</f>
        <v>0</v>
      </c>
      <c r="I129" s="17">
        <f>F129+H129</f>
        <v>172.97</v>
      </c>
      <c r="J129" s="45"/>
    </row>
    <row r="130" spans="1:10" ht="21" customHeight="1" thickBot="1">
      <c r="A130" s="27"/>
      <c r="B130" s="52" t="s">
        <v>420</v>
      </c>
      <c r="C130" s="3"/>
      <c r="D130" s="5"/>
      <c r="E130" s="3"/>
      <c r="F130" s="3"/>
      <c r="G130" s="3"/>
      <c r="H130" s="3"/>
      <c r="I130" s="137">
        <f>SUM(I118:I129)</f>
        <v>22476.890000000003</v>
      </c>
      <c r="J130" s="23"/>
    </row>
    <row r="131" spans="1:10" ht="21" customHeight="1">
      <c r="A131" s="168">
        <v>4.5</v>
      </c>
      <c r="B131" s="9" t="s">
        <v>119</v>
      </c>
      <c r="C131" s="37"/>
      <c r="D131" s="36"/>
      <c r="E131" s="37"/>
      <c r="F131" s="37"/>
      <c r="G131" s="37"/>
      <c r="H131" s="37"/>
      <c r="I131" s="8"/>
      <c r="J131" s="45"/>
    </row>
    <row r="132" spans="1:10" ht="21" customHeight="1">
      <c r="A132" s="99"/>
      <c r="B132" s="67" t="s">
        <v>625</v>
      </c>
      <c r="C132" s="3"/>
      <c r="D132" s="5"/>
      <c r="E132" s="3"/>
      <c r="F132" s="3"/>
      <c r="G132" s="3"/>
      <c r="H132" s="3"/>
      <c r="I132" s="4"/>
      <c r="J132" s="23"/>
    </row>
    <row r="133" spans="1:10" ht="21" customHeight="1">
      <c r="A133" s="27"/>
      <c r="B133" s="94" t="s">
        <v>851</v>
      </c>
      <c r="C133" s="3">
        <v>37</v>
      </c>
      <c r="D133" s="5" t="s">
        <v>20</v>
      </c>
      <c r="E133" s="3">
        <v>286</v>
      </c>
      <c r="F133" s="3">
        <f>C133*E133</f>
        <v>10582</v>
      </c>
      <c r="G133" s="3">
        <v>110</v>
      </c>
      <c r="H133" s="3">
        <f>C133*G133</f>
        <v>4070</v>
      </c>
      <c r="I133" s="4">
        <f>F133+H133</f>
        <v>14652</v>
      </c>
      <c r="J133" s="23"/>
    </row>
    <row r="134" spans="1:10" ht="21" customHeight="1">
      <c r="A134" s="100"/>
      <c r="B134" s="263" t="s">
        <v>852</v>
      </c>
      <c r="C134" s="37">
        <v>9</v>
      </c>
      <c r="D134" s="36" t="s">
        <v>20</v>
      </c>
      <c r="E134" s="37">
        <v>572</v>
      </c>
      <c r="F134" s="37">
        <f>C134*E134</f>
        <v>5148</v>
      </c>
      <c r="G134" s="37">
        <v>110</v>
      </c>
      <c r="H134" s="37">
        <f>C134*G134</f>
        <v>990</v>
      </c>
      <c r="I134" s="8">
        <f>F134+H134</f>
        <v>6138</v>
      </c>
      <c r="J134" s="93"/>
    </row>
    <row r="135" spans="1:10" ht="21" customHeight="1">
      <c r="A135" s="123"/>
      <c r="B135" s="379" t="s">
        <v>853</v>
      </c>
      <c r="C135" s="109">
        <v>19</v>
      </c>
      <c r="D135" s="108" t="s">
        <v>130</v>
      </c>
      <c r="E135" s="109">
        <v>140</v>
      </c>
      <c r="F135" s="109">
        <f>C135*E135</f>
        <v>2660</v>
      </c>
      <c r="G135" s="109">
        <v>0</v>
      </c>
      <c r="H135" s="109">
        <f>C135*G135</f>
        <v>0</v>
      </c>
      <c r="I135" s="88">
        <f>F135+H135</f>
        <v>2660</v>
      </c>
      <c r="J135" s="110"/>
    </row>
    <row r="136" spans="1:10" ht="21" customHeight="1">
      <c r="A136" s="42"/>
      <c r="B136" s="9" t="s">
        <v>174</v>
      </c>
      <c r="C136" s="37"/>
      <c r="D136" s="36"/>
      <c r="E136" s="37"/>
      <c r="F136" s="37"/>
      <c r="G136" s="37"/>
      <c r="H136" s="37"/>
      <c r="I136" s="8"/>
      <c r="J136" s="45"/>
    </row>
    <row r="137" spans="1:10" ht="21" customHeight="1">
      <c r="A137" s="27"/>
      <c r="B137" s="262" t="s">
        <v>773</v>
      </c>
      <c r="C137" s="3">
        <v>999</v>
      </c>
      <c r="D137" s="5" t="s">
        <v>22</v>
      </c>
      <c r="E137" s="3">
        <v>15</v>
      </c>
      <c r="F137" s="3">
        <f>C137*E137</f>
        <v>14985</v>
      </c>
      <c r="G137" s="3">
        <v>6</v>
      </c>
      <c r="H137" s="3">
        <f>C137*G137</f>
        <v>5994</v>
      </c>
      <c r="I137" s="4">
        <f t="shared" ref="I137:I144" si="39">F137+H137</f>
        <v>20979</v>
      </c>
      <c r="J137" s="23"/>
    </row>
    <row r="138" spans="1:10" ht="21" customHeight="1">
      <c r="A138" s="42"/>
      <c r="B138" s="390" t="s">
        <v>144</v>
      </c>
      <c r="C138" s="37">
        <v>1</v>
      </c>
      <c r="D138" s="36" t="s">
        <v>5</v>
      </c>
      <c r="E138" s="3">
        <f>ROUND(((F137)*5%), 2)</f>
        <v>749.25</v>
      </c>
      <c r="F138" s="37">
        <f>C138*E138</f>
        <v>749.25</v>
      </c>
      <c r="G138" s="37">
        <v>0</v>
      </c>
      <c r="H138" s="37">
        <f>C138*G138</f>
        <v>0</v>
      </c>
      <c r="I138" s="8">
        <f t="shared" si="39"/>
        <v>749.25</v>
      </c>
      <c r="J138" s="45"/>
    </row>
    <row r="139" spans="1:10" ht="21" customHeight="1">
      <c r="A139" s="27"/>
      <c r="B139" s="67" t="s">
        <v>175</v>
      </c>
      <c r="C139" s="3"/>
      <c r="D139" s="5"/>
      <c r="E139" s="3"/>
      <c r="F139" s="3"/>
      <c r="G139" s="3"/>
      <c r="H139" s="3"/>
      <c r="I139" s="4"/>
      <c r="J139" s="23"/>
    </row>
    <row r="140" spans="1:10" ht="21" customHeight="1">
      <c r="A140" s="27"/>
      <c r="B140" s="262" t="s">
        <v>774</v>
      </c>
      <c r="C140" s="3">
        <v>22</v>
      </c>
      <c r="D140" s="5" t="s">
        <v>22</v>
      </c>
      <c r="E140" s="3">
        <v>11.98</v>
      </c>
      <c r="F140" s="3">
        <f>C140*E140</f>
        <v>263.56</v>
      </c>
      <c r="G140" s="3">
        <v>20</v>
      </c>
      <c r="H140" s="3">
        <f>C140*G140</f>
        <v>440</v>
      </c>
      <c r="I140" s="4">
        <f t="shared" si="39"/>
        <v>703.56</v>
      </c>
      <c r="J140" s="23"/>
    </row>
    <row r="141" spans="1:10" ht="21" customHeight="1">
      <c r="A141" s="27"/>
      <c r="B141" s="262" t="s">
        <v>843</v>
      </c>
      <c r="C141" s="3">
        <v>74</v>
      </c>
      <c r="D141" s="5" t="s">
        <v>22</v>
      </c>
      <c r="E141" s="3">
        <v>14.48</v>
      </c>
      <c r="F141" s="3">
        <f>C141*E141</f>
        <v>1071.52</v>
      </c>
      <c r="G141" s="3">
        <v>23</v>
      </c>
      <c r="H141" s="3">
        <f>C141*G141</f>
        <v>1702</v>
      </c>
      <c r="I141" s="4">
        <f t="shared" si="39"/>
        <v>2773.52</v>
      </c>
      <c r="J141" s="23"/>
    </row>
    <row r="142" spans="1:10" ht="21" customHeight="1">
      <c r="A142" s="27"/>
      <c r="B142" s="262" t="s">
        <v>775</v>
      </c>
      <c r="C142" s="3">
        <v>138</v>
      </c>
      <c r="D142" s="5" t="s">
        <v>22</v>
      </c>
      <c r="E142" s="3">
        <v>27.39</v>
      </c>
      <c r="F142" s="3">
        <f t="shared" ref="F142:F143" si="40">C142*E142</f>
        <v>3779.82</v>
      </c>
      <c r="G142" s="3">
        <v>25</v>
      </c>
      <c r="H142" s="3">
        <f t="shared" ref="H142:H143" si="41">C142*G142</f>
        <v>3450</v>
      </c>
      <c r="I142" s="4">
        <f t="shared" si="39"/>
        <v>7229.82</v>
      </c>
      <c r="J142" s="23"/>
    </row>
    <row r="143" spans="1:10" ht="21" customHeight="1">
      <c r="A143" s="27"/>
      <c r="B143" s="262" t="s">
        <v>854</v>
      </c>
      <c r="C143" s="3">
        <v>5</v>
      </c>
      <c r="D143" s="5" t="s">
        <v>22</v>
      </c>
      <c r="E143" s="3">
        <v>90.5</v>
      </c>
      <c r="F143" s="3">
        <f t="shared" si="40"/>
        <v>452.5</v>
      </c>
      <c r="G143" s="3">
        <v>35</v>
      </c>
      <c r="H143" s="3">
        <f t="shared" si="41"/>
        <v>175</v>
      </c>
      <c r="I143" s="4">
        <f t="shared" si="39"/>
        <v>627.5</v>
      </c>
      <c r="J143" s="23"/>
    </row>
    <row r="144" spans="1:10" ht="21" customHeight="1">
      <c r="A144" s="27"/>
      <c r="B144" s="262" t="s">
        <v>144</v>
      </c>
      <c r="C144" s="3">
        <v>1</v>
      </c>
      <c r="D144" s="5" t="s">
        <v>5</v>
      </c>
      <c r="E144" s="37">
        <f>ROUND(((F140+F141+F142+F143)*15%), 2)</f>
        <v>835.11</v>
      </c>
      <c r="F144" s="3">
        <f>C144*E144</f>
        <v>835.11</v>
      </c>
      <c r="G144" s="3">
        <v>0</v>
      </c>
      <c r="H144" s="3">
        <f>C144*G144</f>
        <v>0</v>
      </c>
      <c r="I144" s="17">
        <f t="shared" si="39"/>
        <v>835.11</v>
      </c>
      <c r="J144" s="23"/>
    </row>
    <row r="145" spans="1:10" ht="21" customHeight="1" thickBot="1">
      <c r="A145" s="27"/>
      <c r="B145" s="52" t="s">
        <v>421</v>
      </c>
      <c r="C145" s="3"/>
      <c r="D145" s="5"/>
      <c r="E145" s="3"/>
      <c r="F145" s="3"/>
      <c r="G145" s="3"/>
      <c r="H145" s="3"/>
      <c r="I145" s="137">
        <f>SUM(I133:I144)</f>
        <v>57347.759999999995</v>
      </c>
      <c r="J145" s="23"/>
    </row>
    <row r="146" spans="1:10" ht="21" customHeight="1">
      <c r="A146" s="168">
        <v>4.5999999999999996</v>
      </c>
      <c r="B146" s="9" t="s">
        <v>190</v>
      </c>
      <c r="C146" s="37"/>
      <c r="D146" s="36"/>
      <c r="E146" s="37"/>
      <c r="F146" s="37"/>
      <c r="G146" s="37"/>
      <c r="H146" s="37"/>
      <c r="I146" s="163"/>
      <c r="J146" s="45"/>
    </row>
    <row r="147" spans="1:10" ht="21" customHeight="1">
      <c r="A147" s="27"/>
      <c r="B147" s="67" t="s">
        <v>426</v>
      </c>
      <c r="C147" s="5"/>
      <c r="D147" s="5"/>
      <c r="E147" s="3"/>
      <c r="F147" s="3"/>
      <c r="G147" s="3"/>
      <c r="H147" s="3"/>
      <c r="I147" s="4"/>
      <c r="J147" s="23"/>
    </row>
    <row r="148" spans="1:10" ht="21" customHeight="1">
      <c r="A148" s="27"/>
      <c r="B148" s="262" t="s">
        <v>855</v>
      </c>
      <c r="C148" s="3">
        <v>1</v>
      </c>
      <c r="D148" s="5" t="s">
        <v>20</v>
      </c>
      <c r="E148" s="3">
        <v>37650</v>
      </c>
      <c r="F148" s="3">
        <f t="shared" ref="F148:F154" si="42">C148*E148</f>
        <v>37650</v>
      </c>
      <c r="G148" s="3">
        <v>2000</v>
      </c>
      <c r="H148" s="3">
        <f t="shared" ref="H148:H154" si="43">C148*G148</f>
        <v>2000</v>
      </c>
      <c r="I148" s="4">
        <f t="shared" ref="I148:I154" si="44">F148+H148</f>
        <v>39650</v>
      </c>
      <c r="J148" s="23"/>
    </row>
    <row r="149" spans="1:10" ht="21" customHeight="1">
      <c r="A149" s="27"/>
      <c r="B149" s="262" t="s">
        <v>856</v>
      </c>
      <c r="C149" s="3">
        <v>17</v>
      </c>
      <c r="D149" s="5" t="s">
        <v>20</v>
      </c>
      <c r="E149" s="3">
        <v>1150</v>
      </c>
      <c r="F149" s="3">
        <f t="shared" si="42"/>
        <v>19550</v>
      </c>
      <c r="G149" s="3">
        <v>100</v>
      </c>
      <c r="H149" s="3">
        <f t="shared" si="43"/>
        <v>1700</v>
      </c>
      <c r="I149" s="4">
        <f t="shared" si="44"/>
        <v>21250</v>
      </c>
      <c r="J149" s="23"/>
    </row>
    <row r="150" spans="1:10" ht="21" customHeight="1">
      <c r="A150" s="27"/>
      <c r="B150" s="94" t="s">
        <v>857</v>
      </c>
      <c r="C150" s="3">
        <v>3</v>
      </c>
      <c r="D150" s="5" t="s">
        <v>20</v>
      </c>
      <c r="E150" s="3">
        <v>1440</v>
      </c>
      <c r="F150" s="3">
        <f t="shared" si="42"/>
        <v>4320</v>
      </c>
      <c r="G150" s="3">
        <v>90</v>
      </c>
      <c r="H150" s="3">
        <f t="shared" si="43"/>
        <v>270</v>
      </c>
      <c r="I150" s="4">
        <f t="shared" si="44"/>
        <v>4590</v>
      </c>
      <c r="J150" s="23"/>
    </row>
    <row r="151" spans="1:10" ht="21" customHeight="1">
      <c r="A151" s="27"/>
      <c r="B151" s="262" t="s">
        <v>858</v>
      </c>
      <c r="C151" s="3">
        <v>3</v>
      </c>
      <c r="D151" s="5" t="s">
        <v>20</v>
      </c>
      <c r="E151" s="3">
        <v>750</v>
      </c>
      <c r="F151" s="3">
        <f t="shared" si="42"/>
        <v>2250</v>
      </c>
      <c r="G151" s="3">
        <v>90</v>
      </c>
      <c r="H151" s="3">
        <f t="shared" si="43"/>
        <v>270</v>
      </c>
      <c r="I151" s="4">
        <f t="shared" si="44"/>
        <v>2520</v>
      </c>
      <c r="J151" s="23"/>
    </row>
    <row r="152" spans="1:10" ht="21" customHeight="1">
      <c r="A152" s="27"/>
      <c r="B152" s="262" t="s">
        <v>859</v>
      </c>
      <c r="C152" s="3">
        <v>2</v>
      </c>
      <c r="D152" s="5" t="s">
        <v>20</v>
      </c>
      <c r="E152" s="3">
        <v>490</v>
      </c>
      <c r="F152" s="3">
        <f t="shared" si="42"/>
        <v>980</v>
      </c>
      <c r="G152" s="3">
        <v>100</v>
      </c>
      <c r="H152" s="3">
        <f t="shared" si="43"/>
        <v>200</v>
      </c>
      <c r="I152" s="4">
        <f t="shared" si="44"/>
        <v>1180</v>
      </c>
      <c r="J152" s="23"/>
    </row>
    <row r="153" spans="1:10" ht="21" customHeight="1">
      <c r="A153" s="101"/>
      <c r="B153" s="471" t="s">
        <v>860</v>
      </c>
      <c r="C153" s="386">
        <v>1</v>
      </c>
      <c r="D153" s="387" t="s">
        <v>20</v>
      </c>
      <c r="E153" s="386">
        <v>17000</v>
      </c>
      <c r="F153" s="386">
        <f t="shared" si="42"/>
        <v>17000</v>
      </c>
      <c r="G153" s="386">
        <v>500</v>
      </c>
      <c r="H153" s="386">
        <f t="shared" si="43"/>
        <v>500</v>
      </c>
      <c r="I153" s="388">
        <f t="shared" ref="I153" si="45">ROUNDDOWN((F153+H153),2)</f>
        <v>17500</v>
      </c>
      <c r="J153" s="23"/>
    </row>
    <row r="154" spans="1:10" ht="21" customHeight="1">
      <c r="A154" s="27"/>
      <c r="B154" s="262" t="s">
        <v>861</v>
      </c>
      <c r="C154" s="3">
        <v>6</v>
      </c>
      <c r="D154" s="5" t="s">
        <v>20</v>
      </c>
      <c r="E154" s="3">
        <v>2125</v>
      </c>
      <c r="F154" s="3">
        <f t="shared" si="42"/>
        <v>12750</v>
      </c>
      <c r="G154" s="3">
        <v>200</v>
      </c>
      <c r="H154" s="3">
        <f t="shared" si="43"/>
        <v>1200</v>
      </c>
      <c r="I154" s="4">
        <f t="shared" si="44"/>
        <v>13950</v>
      </c>
      <c r="J154" s="23"/>
    </row>
    <row r="155" spans="1:10" ht="21" customHeight="1">
      <c r="A155" s="42"/>
      <c r="B155" s="9" t="s">
        <v>174</v>
      </c>
      <c r="C155" s="37"/>
      <c r="D155" s="36"/>
      <c r="E155" s="37"/>
      <c r="F155" s="37"/>
      <c r="G155" s="37"/>
      <c r="H155" s="37"/>
      <c r="I155" s="8"/>
      <c r="J155" s="45"/>
    </row>
    <row r="156" spans="1:10" ht="21" customHeight="1">
      <c r="A156" s="123"/>
      <c r="B156" s="481" t="s">
        <v>862</v>
      </c>
      <c r="C156" s="109">
        <v>126</v>
      </c>
      <c r="D156" s="108" t="s">
        <v>22</v>
      </c>
      <c r="E156" s="109">
        <v>39</v>
      </c>
      <c r="F156" s="109">
        <f>C156*E156</f>
        <v>4914</v>
      </c>
      <c r="G156" s="109">
        <v>12</v>
      </c>
      <c r="H156" s="109">
        <f>C156*G156</f>
        <v>1512</v>
      </c>
      <c r="I156" s="88">
        <f>F156+H156</f>
        <v>6426</v>
      </c>
      <c r="J156" s="110"/>
    </row>
    <row r="157" spans="1:10" ht="21" customHeight="1">
      <c r="A157" s="42"/>
      <c r="B157" s="390" t="s">
        <v>864</v>
      </c>
      <c r="C157" s="37">
        <v>194</v>
      </c>
      <c r="D157" s="36" t="s">
        <v>22</v>
      </c>
      <c r="E157" s="37">
        <v>9.1199999999999992</v>
      </c>
      <c r="F157" s="37">
        <f>C157*E157</f>
        <v>1769.2799999999997</v>
      </c>
      <c r="G157" s="37">
        <v>7</v>
      </c>
      <c r="H157" s="37">
        <f>C157*G157</f>
        <v>1358</v>
      </c>
      <c r="I157" s="8">
        <f>F157+H157</f>
        <v>3127.2799999999997</v>
      </c>
      <c r="J157" s="45"/>
    </row>
    <row r="158" spans="1:10" ht="21" customHeight="1">
      <c r="A158" s="27"/>
      <c r="B158" s="262" t="s">
        <v>144</v>
      </c>
      <c r="C158" s="3">
        <v>1</v>
      </c>
      <c r="D158" s="5" t="s">
        <v>5</v>
      </c>
      <c r="E158" s="3">
        <f>ROUND(((F156+F157)*5%), 2)</f>
        <v>334.16</v>
      </c>
      <c r="F158" s="3">
        <f>C158*E158</f>
        <v>334.16</v>
      </c>
      <c r="G158" s="3">
        <v>0</v>
      </c>
      <c r="H158" s="3">
        <f>C158*G158</f>
        <v>0</v>
      </c>
      <c r="I158" s="4">
        <f>F158+H158</f>
        <v>334.16</v>
      </c>
      <c r="J158" s="23"/>
    </row>
    <row r="159" spans="1:10" ht="21" customHeight="1">
      <c r="A159" s="42"/>
      <c r="B159" s="9" t="s">
        <v>175</v>
      </c>
      <c r="C159" s="37"/>
      <c r="D159" s="36"/>
      <c r="E159" s="37"/>
      <c r="F159" s="37"/>
      <c r="G159" s="37"/>
      <c r="H159" s="37"/>
      <c r="I159" s="8"/>
      <c r="J159" s="45"/>
    </row>
    <row r="160" spans="1:10" ht="21" customHeight="1">
      <c r="A160" s="42"/>
      <c r="B160" s="262" t="s">
        <v>863</v>
      </c>
      <c r="C160" s="37">
        <v>160</v>
      </c>
      <c r="D160" s="5" t="s">
        <v>22</v>
      </c>
      <c r="E160" s="3">
        <v>54.05</v>
      </c>
      <c r="F160" s="3">
        <f>C160*E160</f>
        <v>8648</v>
      </c>
      <c r="G160" s="3">
        <v>26</v>
      </c>
      <c r="H160" s="3">
        <f>C160*G160</f>
        <v>4160</v>
      </c>
      <c r="I160" s="4">
        <f>F160+H160</f>
        <v>12808</v>
      </c>
      <c r="J160" s="45"/>
    </row>
    <row r="161" spans="1:10" ht="21" customHeight="1">
      <c r="A161" s="42"/>
      <c r="B161" s="390" t="s">
        <v>144</v>
      </c>
      <c r="C161" s="37">
        <v>1</v>
      </c>
      <c r="D161" s="36" t="s">
        <v>5</v>
      </c>
      <c r="E161" s="37">
        <f>ROUND(((F160)*15%), 2)</f>
        <v>1297.2</v>
      </c>
      <c r="F161" s="37">
        <f>C161*E161</f>
        <v>1297.2</v>
      </c>
      <c r="G161" s="37">
        <v>0</v>
      </c>
      <c r="H161" s="37">
        <f>C161*G161</f>
        <v>0</v>
      </c>
      <c r="I161" s="28">
        <f>F161+H161</f>
        <v>1297.2</v>
      </c>
      <c r="J161" s="45"/>
    </row>
    <row r="162" spans="1:10" ht="21" customHeight="1" thickBot="1">
      <c r="A162" s="27"/>
      <c r="B162" s="52" t="s">
        <v>422</v>
      </c>
      <c r="C162" s="3"/>
      <c r="D162" s="5"/>
      <c r="E162" s="3"/>
      <c r="F162" s="3"/>
      <c r="G162" s="3"/>
      <c r="H162" s="3"/>
      <c r="I162" s="137">
        <f>SUM(I148:I161)</f>
        <v>124632.64</v>
      </c>
      <c r="J162" s="23"/>
    </row>
    <row r="163" spans="1:10" ht="21" customHeight="1">
      <c r="A163" s="99">
        <v>4.7</v>
      </c>
      <c r="B163" s="106" t="s">
        <v>215</v>
      </c>
      <c r="C163" s="3"/>
      <c r="D163" s="27"/>
      <c r="E163" s="3"/>
      <c r="F163" s="3"/>
      <c r="G163" s="3"/>
      <c r="H163" s="3"/>
      <c r="I163" s="4"/>
      <c r="J163" s="23"/>
    </row>
    <row r="164" spans="1:10" ht="21" customHeight="1">
      <c r="A164" s="27"/>
      <c r="B164" s="67" t="s">
        <v>426</v>
      </c>
      <c r="C164" s="5"/>
      <c r="D164" s="5"/>
      <c r="E164" s="3"/>
      <c r="F164" s="3"/>
      <c r="G164" s="3"/>
      <c r="H164" s="3"/>
      <c r="I164" s="4"/>
      <c r="J164" s="23"/>
    </row>
    <row r="165" spans="1:10" ht="21" customHeight="1">
      <c r="A165" s="42"/>
      <c r="B165" s="263" t="s">
        <v>865</v>
      </c>
      <c r="C165" s="37">
        <v>12</v>
      </c>
      <c r="D165" s="36" t="s">
        <v>20</v>
      </c>
      <c r="E165" s="37">
        <v>300</v>
      </c>
      <c r="F165" s="37">
        <f>C165*E165</f>
        <v>3600</v>
      </c>
      <c r="G165" s="37">
        <v>50</v>
      </c>
      <c r="H165" s="37">
        <f>C165*G165</f>
        <v>600</v>
      </c>
      <c r="I165" s="8">
        <f>F165+H165</f>
        <v>4200</v>
      </c>
      <c r="J165" s="45"/>
    </row>
    <row r="166" spans="1:10" ht="21" customHeight="1">
      <c r="A166" s="42"/>
      <c r="B166" s="94" t="s">
        <v>256</v>
      </c>
      <c r="C166" s="3">
        <v>1</v>
      </c>
      <c r="D166" s="5" t="s">
        <v>20</v>
      </c>
      <c r="E166" s="3">
        <v>700</v>
      </c>
      <c r="F166" s="3">
        <f>C166*E166</f>
        <v>700</v>
      </c>
      <c r="G166" s="3">
        <v>90</v>
      </c>
      <c r="H166" s="3">
        <f>C166*G166</f>
        <v>90</v>
      </c>
      <c r="I166" s="4">
        <f>F166+H166</f>
        <v>790</v>
      </c>
      <c r="J166" s="45"/>
    </row>
    <row r="167" spans="1:10" ht="21" customHeight="1">
      <c r="A167" s="27"/>
      <c r="B167" s="94" t="s">
        <v>257</v>
      </c>
      <c r="C167" s="3">
        <v>1</v>
      </c>
      <c r="D167" s="5" t="s">
        <v>20</v>
      </c>
      <c r="E167" s="3">
        <v>290</v>
      </c>
      <c r="F167" s="3">
        <f>C167*E167</f>
        <v>290</v>
      </c>
      <c r="G167" s="3">
        <v>90</v>
      </c>
      <c r="H167" s="3">
        <f>C167*G167</f>
        <v>90</v>
      </c>
      <c r="I167" s="4">
        <f>F167+H167</f>
        <v>380</v>
      </c>
      <c r="J167" s="23"/>
    </row>
    <row r="168" spans="1:10" ht="21" customHeight="1">
      <c r="A168" s="27"/>
      <c r="B168" s="67" t="s">
        <v>174</v>
      </c>
      <c r="C168" s="3"/>
      <c r="D168" s="5"/>
      <c r="E168" s="3"/>
      <c r="F168" s="3"/>
      <c r="G168" s="3"/>
      <c r="H168" s="3"/>
      <c r="I168" s="4"/>
      <c r="J168" s="23"/>
    </row>
    <row r="169" spans="1:10" ht="21" customHeight="1">
      <c r="A169" s="27"/>
      <c r="B169" s="94" t="s">
        <v>772</v>
      </c>
      <c r="C169" s="3">
        <v>42</v>
      </c>
      <c r="D169" s="5" t="s">
        <v>22</v>
      </c>
      <c r="E169" s="3">
        <v>295</v>
      </c>
      <c r="F169" s="3">
        <f>C169*E169</f>
        <v>12390</v>
      </c>
      <c r="G169" s="3">
        <v>6</v>
      </c>
      <c r="H169" s="3">
        <f>C169*G169</f>
        <v>252</v>
      </c>
      <c r="I169" s="4">
        <f>F169+H169</f>
        <v>12642</v>
      </c>
      <c r="J169" s="23"/>
    </row>
    <row r="170" spans="1:10" ht="21" customHeight="1">
      <c r="A170" s="42"/>
      <c r="B170" s="263" t="s">
        <v>773</v>
      </c>
      <c r="C170" s="37">
        <v>168</v>
      </c>
      <c r="D170" s="36" t="s">
        <v>22</v>
      </c>
      <c r="E170" s="37">
        <v>15</v>
      </c>
      <c r="F170" s="37">
        <f>C170*E170</f>
        <v>2520</v>
      </c>
      <c r="G170" s="37">
        <v>6</v>
      </c>
      <c r="H170" s="37">
        <f>C170*G170</f>
        <v>1008</v>
      </c>
      <c r="I170" s="4">
        <f>F170+H170</f>
        <v>3528</v>
      </c>
      <c r="J170" s="45"/>
    </row>
    <row r="171" spans="1:10" ht="21" customHeight="1">
      <c r="A171" s="27"/>
      <c r="B171" s="94" t="s">
        <v>144</v>
      </c>
      <c r="C171" s="3">
        <v>1</v>
      </c>
      <c r="D171" s="5" t="s">
        <v>5</v>
      </c>
      <c r="E171" s="3">
        <f>ROUND(((F169+F170)*5%), 2)</f>
        <v>745.5</v>
      </c>
      <c r="F171" s="3">
        <f>C171*E171</f>
        <v>745.5</v>
      </c>
      <c r="G171" s="3">
        <v>0</v>
      </c>
      <c r="H171" s="3">
        <f>C171*G171</f>
        <v>0</v>
      </c>
      <c r="I171" s="4">
        <f>F171+H171</f>
        <v>745.5</v>
      </c>
      <c r="J171" s="23"/>
    </row>
    <row r="172" spans="1:10" ht="21" customHeight="1">
      <c r="A172" s="42"/>
      <c r="B172" s="9" t="s">
        <v>175</v>
      </c>
      <c r="C172" s="37"/>
      <c r="D172" s="36"/>
      <c r="E172" s="37"/>
      <c r="F172" s="37"/>
      <c r="G172" s="37"/>
      <c r="H172" s="37"/>
      <c r="I172" s="8"/>
      <c r="J172" s="45"/>
    </row>
    <row r="173" spans="1:10" ht="21" customHeight="1">
      <c r="A173" s="42"/>
      <c r="B173" s="263" t="s">
        <v>774</v>
      </c>
      <c r="C173" s="37">
        <v>168</v>
      </c>
      <c r="D173" s="36" t="s">
        <v>22</v>
      </c>
      <c r="E173" s="37">
        <v>11.98</v>
      </c>
      <c r="F173" s="37">
        <f>C173*E173</f>
        <v>2012.64</v>
      </c>
      <c r="G173" s="37">
        <v>20</v>
      </c>
      <c r="H173" s="37">
        <f>C173*G173</f>
        <v>3360</v>
      </c>
      <c r="I173" s="4">
        <f>F173+H173</f>
        <v>5372.64</v>
      </c>
      <c r="J173" s="45"/>
    </row>
    <row r="174" spans="1:10" ht="21" customHeight="1">
      <c r="A174" s="42"/>
      <c r="B174" s="262" t="s">
        <v>775</v>
      </c>
      <c r="C174" s="3">
        <v>42</v>
      </c>
      <c r="D174" s="36" t="s">
        <v>22</v>
      </c>
      <c r="E174" s="3">
        <v>27.39</v>
      </c>
      <c r="F174" s="3">
        <f t="shared" ref="F174" si="46">C174*E174</f>
        <v>1150.3800000000001</v>
      </c>
      <c r="G174" s="3">
        <v>25</v>
      </c>
      <c r="H174" s="3">
        <f t="shared" ref="H174" si="47">C174*G174</f>
        <v>1050</v>
      </c>
      <c r="I174" s="4">
        <f t="shared" ref="I174" si="48">F174+H174</f>
        <v>2200.38</v>
      </c>
      <c r="J174" s="23"/>
    </row>
    <row r="175" spans="1:10" ht="21" customHeight="1">
      <c r="A175" s="27"/>
      <c r="B175" s="94" t="s">
        <v>144</v>
      </c>
      <c r="C175" s="3">
        <v>1</v>
      </c>
      <c r="D175" s="5" t="s">
        <v>5</v>
      </c>
      <c r="E175" s="37">
        <f>ROUND(((F173+F174)*15%), 2)</f>
        <v>474.45</v>
      </c>
      <c r="F175" s="3">
        <f>C175*E175</f>
        <v>474.45</v>
      </c>
      <c r="G175" s="3">
        <v>0</v>
      </c>
      <c r="H175" s="3">
        <f>C175*G175</f>
        <v>0</v>
      </c>
      <c r="I175" s="88">
        <f>F175+H175</f>
        <v>474.45</v>
      </c>
      <c r="J175" s="23"/>
    </row>
    <row r="176" spans="1:10" ht="21" customHeight="1" thickBot="1">
      <c r="A176" s="42"/>
      <c r="B176" s="43" t="s">
        <v>423</v>
      </c>
      <c r="C176" s="37"/>
      <c r="D176" s="36"/>
      <c r="E176" s="37"/>
      <c r="F176" s="37"/>
      <c r="G176" s="37"/>
      <c r="H176" s="37"/>
      <c r="I176" s="120">
        <f>SUM(I165:I175)</f>
        <v>30332.97</v>
      </c>
      <c r="J176" s="45"/>
    </row>
    <row r="177" spans="1:10" ht="21" customHeight="1">
      <c r="A177" s="343"/>
      <c r="B177" s="581"/>
      <c r="C177" s="147"/>
      <c r="D177" s="146"/>
      <c r="E177" s="147"/>
      <c r="F177" s="147"/>
      <c r="G177" s="147"/>
      <c r="H177" s="109"/>
      <c r="I177" s="88"/>
      <c r="J177" s="148"/>
    </row>
    <row r="178" spans="1:10" ht="21" customHeight="1">
      <c r="A178" s="168">
        <v>4.8</v>
      </c>
      <c r="B178" s="95" t="s">
        <v>216</v>
      </c>
      <c r="C178" s="37"/>
      <c r="D178" s="42"/>
      <c r="E178" s="37"/>
      <c r="F178" s="37"/>
      <c r="G178" s="37"/>
      <c r="H178" s="37"/>
      <c r="I178" s="8"/>
      <c r="J178" s="45"/>
    </row>
    <row r="179" spans="1:10" s="26" customFormat="1" ht="21" customHeight="1">
      <c r="A179" s="43"/>
      <c r="B179" s="67" t="s">
        <v>174</v>
      </c>
      <c r="C179" s="8"/>
      <c r="D179" s="43"/>
      <c r="E179" s="8"/>
      <c r="F179" s="8"/>
      <c r="G179" s="8"/>
      <c r="H179" s="8"/>
      <c r="I179" s="8"/>
      <c r="J179" s="9"/>
    </row>
    <row r="180" spans="1:10" s="26" customFormat="1" ht="21" customHeight="1">
      <c r="A180" s="43"/>
      <c r="B180" s="263" t="s">
        <v>232</v>
      </c>
      <c r="C180" s="37">
        <v>10</v>
      </c>
      <c r="D180" s="36" t="s">
        <v>20</v>
      </c>
      <c r="E180" s="37">
        <v>300</v>
      </c>
      <c r="F180" s="37">
        <f>C180*E180</f>
        <v>3000</v>
      </c>
      <c r="G180" s="37">
        <v>50</v>
      </c>
      <c r="H180" s="37">
        <f>C180*G180</f>
        <v>500</v>
      </c>
      <c r="I180" s="8">
        <f>F180+H180</f>
        <v>3500</v>
      </c>
      <c r="J180" s="45"/>
    </row>
    <row r="181" spans="1:10" ht="21" customHeight="1">
      <c r="A181" s="27"/>
      <c r="B181" s="94" t="s">
        <v>873</v>
      </c>
      <c r="C181" s="3">
        <v>198</v>
      </c>
      <c r="D181" s="27" t="s">
        <v>22</v>
      </c>
      <c r="E181" s="3">
        <v>22</v>
      </c>
      <c r="F181" s="3">
        <f>C181*E181</f>
        <v>4356</v>
      </c>
      <c r="G181" s="3">
        <v>5</v>
      </c>
      <c r="H181" s="3">
        <f>C181*G181</f>
        <v>990</v>
      </c>
      <c r="I181" s="4">
        <f>F181+H181</f>
        <v>5346</v>
      </c>
      <c r="J181" s="23"/>
    </row>
    <row r="182" spans="1:10" ht="21" customHeight="1">
      <c r="A182" s="42"/>
      <c r="B182" s="263" t="s">
        <v>866</v>
      </c>
      <c r="C182" s="37">
        <v>1</v>
      </c>
      <c r="D182" s="36" t="s">
        <v>20</v>
      </c>
      <c r="E182" s="37">
        <v>1968</v>
      </c>
      <c r="F182" s="3">
        <f>C182*E182</f>
        <v>1968</v>
      </c>
      <c r="G182" s="3">
        <v>500</v>
      </c>
      <c r="H182" s="3">
        <f>C182*G182</f>
        <v>500</v>
      </c>
      <c r="I182" s="4">
        <f>F182+H182</f>
        <v>2468</v>
      </c>
      <c r="J182" s="45"/>
    </row>
    <row r="183" spans="1:10" ht="21" customHeight="1">
      <c r="A183" s="27"/>
      <c r="B183" s="67" t="s">
        <v>174</v>
      </c>
      <c r="C183" s="3"/>
      <c r="D183" s="5"/>
      <c r="E183" s="3"/>
      <c r="F183" s="3"/>
      <c r="G183" s="3"/>
      <c r="H183" s="3"/>
      <c r="I183" s="4"/>
      <c r="J183" s="23"/>
    </row>
    <row r="184" spans="1:10" ht="21" customHeight="1">
      <c r="A184" s="42"/>
      <c r="B184" s="263" t="s">
        <v>773</v>
      </c>
      <c r="C184" s="37">
        <v>23</v>
      </c>
      <c r="D184" s="36" t="s">
        <v>22</v>
      </c>
      <c r="E184" s="37">
        <v>15</v>
      </c>
      <c r="F184" s="37">
        <f>C184*E184</f>
        <v>345</v>
      </c>
      <c r="G184" s="37">
        <v>6</v>
      </c>
      <c r="H184" s="37">
        <f>C184*G184</f>
        <v>138</v>
      </c>
      <c r="I184" s="4">
        <f>F184+H184</f>
        <v>483</v>
      </c>
      <c r="J184" s="45"/>
    </row>
    <row r="185" spans="1:10" ht="21" customHeight="1">
      <c r="A185" s="42"/>
      <c r="B185" s="390" t="s">
        <v>144</v>
      </c>
      <c r="C185" s="37">
        <v>1</v>
      </c>
      <c r="D185" s="36" t="s">
        <v>5</v>
      </c>
      <c r="E185" s="3">
        <f>ROUND(((F184)*5%), 2)</f>
        <v>17.25</v>
      </c>
      <c r="F185" s="37">
        <f>C185*E185</f>
        <v>17.25</v>
      </c>
      <c r="G185" s="37">
        <v>0</v>
      </c>
      <c r="H185" s="37">
        <f>C185*G185</f>
        <v>0</v>
      </c>
      <c r="I185" s="8">
        <f>F185+H185</f>
        <v>17.25</v>
      </c>
      <c r="J185" s="45"/>
    </row>
    <row r="186" spans="1:10" s="26" customFormat="1" ht="21" customHeight="1">
      <c r="A186" s="52"/>
      <c r="B186" s="67" t="s">
        <v>175</v>
      </c>
      <c r="C186" s="4"/>
      <c r="D186" s="299"/>
      <c r="E186" s="4"/>
      <c r="F186" s="4"/>
      <c r="G186" s="4"/>
      <c r="H186" s="4"/>
      <c r="I186" s="4"/>
      <c r="J186" s="67"/>
    </row>
    <row r="187" spans="1:10" ht="21" customHeight="1">
      <c r="A187" s="42"/>
      <c r="B187" s="390" t="s">
        <v>774</v>
      </c>
      <c r="C187" s="37">
        <v>123</v>
      </c>
      <c r="D187" s="36" t="s">
        <v>22</v>
      </c>
      <c r="E187" s="37">
        <v>11.98</v>
      </c>
      <c r="F187" s="37">
        <f>C187*E187</f>
        <v>1473.54</v>
      </c>
      <c r="G187" s="37">
        <v>20</v>
      </c>
      <c r="H187" s="37">
        <f>C187*G187</f>
        <v>2460</v>
      </c>
      <c r="I187" s="8">
        <f>F187+H187</f>
        <v>3933.54</v>
      </c>
      <c r="J187" s="45"/>
    </row>
    <row r="188" spans="1:10" ht="21" customHeight="1">
      <c r="A188" s="27"/>
      <c r="B188" s="262" t="s">
        <v>144</v>
      </c>
      <c r="C188" s="3">
        <v>1</v>
      </c>
      <c r="D188" s="5" t="s">
        <v>5</v>
      </c>
      <c r="E188" s="37">
        <f>ROUND(((F187)*15%), 2)</f>
        <v>221.03</v>
      </c>
      <c r="F188" s="3">
        <f>C188*E188</f>
        <v>221.03</v>
      </c>
      <c r="G188" s="3">
        <v>0</v>
      </c>
      <c r="H188" s="3">
        <f>C188*G188</f>
        <v>0</v>
      </c>
      <c r="I188" s="17">
        <f>F188+H188</f>
        <v>221.03</v>
      </c>
      <c r="J188" s="23"/>
    </row>
    <row r="189" spans="1:10" ht="21" customHeight="1" thickBot="1">
      <c r="A189" s="42"/>
      <c r="B189" s="52" t="s">
        <v>424</v>
      </c>
      <c r="C189" s="3"/>
      <c r="D189" s="5"/>
      <c r="E189" s="3"/>
      <c r="F189" s="3"/>
      <c r="G189" s="3"/>
      <c r="H189" s="3"/>
      <c r="I189" s="137">
        <f>SUM(I180:I188)</f>
        <v>15968.820000000002</v>
      </c>
      <c r="J189" s="45"/>
    </row>
    <row r="190" spans="1:10" ht="21" customHeight="1">
      <c r="A190" s="211">
        <v>4.9000000000000004</v>
      </c>
      <c r="B190" s="67" t="s">
        <v>258</v>
      </c>
      <c r="C190" s="3"/>
      <c r="D190" s="5"/>
      <c r="E190" s="3"/>
      <c r="F190" s="3"/>
      <c r="G190" s="3"/>
      <c r="H190" s="3"/>
      <c r="I190" s="4"/>
      <c r="J190" s="118"/>
    </row>
    <row r="191" spans="1:10" ht="21" customHeight="1">
      <c r="A191" s="27"/>
      <c r="B191" s="67" t="s">
        <v>426</v>
      </c>
      <c r="C191" s="5"/>
      <c r="D191" s="5"/>
      <c r="E191" s="3"/>
      <c r="F191" s="3"/>
      <c r="G191" s="3"/>
      <c r="H191" s="3"/>
      <c r="I191" s="4"/>
      <c r="J191" s="23"/>
    </row>
    <row r="192" spans="1:10" ht="21" customHeight="1">
      <c r="A192" s="212"/>
      <c r="B192" s="94" t="s">
        <v>867</v>
      </c>
      <c r="C192" s="3">
        <v>1</v>
      </c>
      <c r="D192" s="5" t="s">
        <v>20</v>
      </c>
      <c r="E192" s="3">
        <v>3000</v>
      </c>
      <c r="F192" s="3">
        <f t="shared" ref="F192:F198" si="49">C192*E192</f>
        <v>3000</v>
      </c>
      <c r="G192" s="3">
        <v>1000</v>
      </c>
      <c r="H192" s="3">
        <f>C192*G192</f>
        <v>1000</v>
      </c>
      <c r="I192" s="4">
        <f>F192+H192</f>
        <v>4000</v>
      </c>
      <c r="J192" s="118"/>
    </row>
    <row r="193" spans="1:10" ht="21" customHeight="1">
      <c r="A193" s="472"/>
      <c r="B193" s="263" t="s">
        <v>868</v>
      </c>
      <c r="C193" s="37">
        <v>1</v>
      </c>
      <c r="D193" s="36" t="s">
        <v>20</v>
      </c>
      <c r="E193" s="37">
        <v>2500</v>
      </c>
      <c r="F193" s="37">
        <f t="shared" si="49"/>
        <v>2500</v>
      </c>
      <c r="G193" s="37">
        <v>500</v>
      </c>
      <c r="H193" s="37">
        <f t="shared" ref="H193:H198" si="50">C193*G193</f>
        <v>500</v>
      </c>
      <c r="I193" s="8">
        <f>F193+H193</f>
        <v>3000</v>
      </c>
      <c r="J193" s="378"/>
    </row>
    <row r="194" spans="1:10" ht="21" customHeight="1">
      <c r="A194" s="212"/>
      <c r="B194" s="94" t="s">
        <v>869</v>
      </c>
      <c r="C194" s="3">
        <v>2</v>
      </c>
      <c r="D194" s="5" t="s">
        <v>20</v>
      </c>
      <c r="E194" s="3">
        <v>950</v>
      </c>
      <c r="F194" s="3">
        <f t="shared" si="49"/>
        <v>1900</v>
      </c>
      <c r="G194" s="3">
        <v>0</v>
      </c>
      <c r="H194" s="3">
        <f t="shared" si="50"/>
        <v>0</v>
      </c>
      <c r="I194" s="4">
        <f>F194+H194</f>
        <v>1900</v>
      </c>
      <c r="J194" s="118"/>
    </row>
    <row r="195" spans="1:10" ht="21" customHeight="1">
      <c r="A195" s="212"/>
      <c r="B195" s="94" t="s">
        <v>870</v>
      </c>
      <c r="C195" s="3">
        <v>2</v>
      </c>
      <c r="D195" s="5" t="s">
        <v>20</v>
      </c>
      <c r="E195" s="3">
        <v>183</v>
      </c>
      <c r="F195" s="3">
        <f t="shared" si="49"/>
        <v>366</v>
      </c>
      <c r="G195" s="3">
        <v>90</v>
      </c>
      <c r="H195" s="3">
        <f t="shared" si="50"/>
        <v>180</v>
      </c>
      <c r="I195" s="4">
        <f>F195+H195</f>
        <v>546</v>
      </c>
      <c r="J195" s="118"/>
    </row>
    <row r="196" spans="1:10" s="26" customFormat="1" ht="21" customHeight="1">
      <c r="A196" s="303"/>
      <c r="B196" s="67" t="s">
        <v>174</v>
      </c>
      <c r="C196" s="4"/>
      <c r="D196" s="299"/>
      <c r="E196" s="4"/>
      <c r="F196" s="4"/>
      <c r="G196" s="4"/>
      <c r="H196" s="4"/>
      <c r="I196" s="4"/>
      <c r="J196" s="157"/>
    </row>
    <row r="197" spans="1:10" ht="21" customHeight="1">
      <c r="A197" s="212"/>
      <c r="B197" s="94" t="s">
        <v>871</v>
      </c>
      <c r="C197" s="3">
        <v>8</v>
      </c>
      <c r="D197" s="5" t="s">
        <v>22</v>
      </c>
      <c r="E197" s="3">
        <v>35</v>
      </c>
      <c r="F197" s="3">
        <f t="shared" si="49"/>
        <v>280</v>
      </c>
      <c r="G197" s="3">
        <v>7</v>
      </c>
      <c r="H197" s="3">
        <f t="shared" si="50"/>
        <v>56</v>
      </c>
      <c r="I197" s="4">
        <f>F197+H197</f>
        <v>336</v>
      </c>
      <c r="J197" s="118"/>
    </row>
    <row r="198" spans="1:10" ht="21" customHeight="1">
      <c r="A198" s="473"/>
      <c r="B198" s="379" t="s">
        <v>872</v>
      </c>
      <c r="C198" s="109">
        <v>41</v>
      </c>
      <c r="D198" s="108" t="s">
        <v>22</v>
      </c>
      <c r="E198" s="109">
        <v>19.600000000000001</v>
      </c>
      <c r="F198" s="109">
        <f t="shared" si="49"/>
        <v>803.6</v>
      </c>
      <c r="G198" s="109">
        <v>7</v>
      </c>
      <c r="H198" s="109">
        <f t="shared" si="50"/>
        <v>287</v>
      </c>
      <c r="I198" s="88">
        <f>F198+H198</f>
        <v>1090.5999999999999</v>
      </c>
      <c r="J198" s="152"/>
    </row>
    <row r="199" spans="1:10" ht="21" customHeight="1">
      <c r="A199" s="42"/>
      <c r="B199" s="390" t="s">
        <v>144</v>
      </c>
      <c r="C199" s="37">
        <v>1</v>
      </c>
      <c r="D199" s="36" t="s">
        <v>5</v>
      </c>
      <c r="E199" s="37">
        <f>ROUND(((F197+F198)*5%), 2)</f>
        <v>54.18</v>
      </c>
      <c r="F199" s="37">
        <f>C199*E199</f>
        <v>54.18</v>
      </c>
      <c r="G199" s="37">
        <v>0</v>
      </c>
      <c r="H199" s="37">
        <f>C199*G199</f>
        <v>0</v>
      </c>
      <c r="I199" s="8">
        <f>F199+H199</f>
        <v>54.18</v>
      </c>
      <c r="J199" s="45"/>
    </row>
    <row r="200" spans="1:10" s="26" customFormat="1" ht="21" customHeight="1">
      <c r="A200" s="342"/>
      <c r="B200" s="9" t="s">
        <v>175</v>
      </c>
      <c r="C200" s="8"/>
      <c r="D200" s="232"/>
      <c r="E200" s="8"/>
      <c r="F200" s="8"/>
      <c r="G200" s="8"/>
      <c r="H200" s="8"/>
      <c r="I200" s="8"/>
      <c r="J200" s="156"/>
    </row>
    <row r="201" spans="1:10" ht="21" customHeight="1">
      <c r="A201" s="212"/>
      <c r="B201" s="262" t="s">
        <v>774</v>
      </c>
      <c r="C201" s="3">
        <v>8</v>
      </c>
      <c r="D201" s="5" t="s">
        <v>22</v>
      </c>
      <c r="E201" s="3">
        <v>11.98</v>
      </c>
      <c r="F201" s="3">
        <f>C201*E201</f>
        <v>95.84</v>
      </c>
      <c r="G201" s="3">
        <v>20</v>
      </c>
      <c r="H201" s="3">
        <f>C201*G201</f>
        <v>160</v>
      </c>
      <c r="I201" s="4">
        <f>F201+H201</f>
        <v>255.84</v>
      </c>
      <c r="J201" s="118"/>
    </row>
    <row r="202" spans="1:10" ht="21" customHeight="1">
      <c r="A202" s="212"/>
      <c r="B202" s="262" t="s">
        <v>843</v>
      </c>
      <c r="C202" s="3">
        <v>41</v>
      </c>
      <c r="D202" s="5" t="s">
        <v>22</v>
      </c>
      <c r="E202" s="3">
        <v>14.48</v>
      </c>
      <c r="F202" s="3">
        <f>C202*E202</f>
        <v>593.68000000000006</v>
      </c>
      <c r="G202" s="3">
        <v>23</v>
      </c>
      <c r="H202" s="3">
        <f>C202*G202</f>
        <v>943</v>
      </c>
      <c r="I202" s="4">
        <f t="shared" ref="I202" si="51">F202+H202</f>
        <v>1536.68</v>
      </c>
      <c r="J202" s="118"/>
    </row>
    <row r="203" spans="1:10" ht="21" customHeight="1">
      <c r="A203" s="27"/>
      <c r="B203" s="262" t="s">
        <v>144</v>
      </c>
      <c r="C203" s="3">
        <v>1</v>
      </c>
      <c r="D203" s="5" t="s">
        <v>5</v>
      </c>
      <c r="E203" s="37">
        <f>ROUND(((F201+F202)*15%), 2)</f>
        <v>103.43</v>
      </c>
      <c r="F203" s="3">
        <f>C203*E203</f>
        <v>103.43</v>
      </c>
      <c r="G203" s="3">
        <v>0</v>
      </c>
      <c r="H203" s="3">
        <f>C203*G203</f>
        <v>0</v>
      </c>
      <c r="I203" s="17">
        <f>F203+H203</f>
        <v>103.43</v>
      </c>
      <c r="J203" s="23"/>
    </row>
    <row r="204" spans="1:10" ht="21" customHeight="1" thickBot="1">
      <c r="A204" s="212"/>
      <c r="B204" s="52" t="s">
        <v>259</v>
      </c>
      <c r="C204" s="3"/>
      <c r="D204" s="5"/>
      <c r="E204" s="3"/>
      <c r="F204" s="3"/>
      <c r="G204" s="3"/>
      <c r="H204" s="3"/>
      <c r="I204" s="137">
        <f>SUM(I192:I203)</f>
        <v>12822.730000000001</v>
      </c>
      <c r="J204" s="118"/>
    </row>
    <row r="205" spans="1:10" ht="21" customHeight="1">
      <c r="A205" s="213">
        <v>4.0999999999999996</v>
      </c>
      <c r="B205" s="95" t="s">
        <v>217</v>
      </c>
      <c r="C205" s="37"/>
      <c r="D205" s="36"/>
      <c r="E205" s="37"/>
      <c r="F205" s="37"/>
      <c r="G205" s="37"/>
      <c r="H205" s="37"/>
      <c r="I205" s="4"/>
      <c r="J205" s="45"/>
    </row>
    <row r="206" spans="1:10" ht="21" customHeight="1">
      <c r="A206" s="27"/>
      <c r="B206" s="94" t="s">
        <v>218</v>
      </c>
      <c r="C206" s="3">
        <v>11</v>
      </c>
      <c r="D206" s="5" t="s">
        <v>20</v>
      </c>
      <c r="E206" s="3">
        <v>1070</v>
      </c>
      <c r="F206" s="3">
        <f t="shared" ref="F206:F215" si="52">C206*E206</f>
        <v>11770</v>
      </c>
      <c r="G206" s="3">
        <v>100</v>
      </c>
      <c r="H206" s="3">
        <f>C206*G206</f>
        <v>1100</v>
      </c>
      <c r="I206" s="4">
        <f>F206+H206</f>
        <v>12870</v>
      </c>
      <c r="J206" s="23"/>
    </row>
    <row r="207" spans="1:10" ht="21" customHeight="1">
      <c r="A207" s="42"/>
      <c r="B207" s="263" t="s">
        <v>226</v>
      </c>
      <c r="C207" s="37">
        <v>11</v>
      </c>
      <c r="D207" s="36" t="s">
        <v>20</v>
      </c>
      <c r="E207" s="37">
        <v>700</v>
      </c>
      <c r="F207" s="37">
        <f t="shared" si="52"/>
        <v>7700</v>
      </c>
      <c r="G207" s="37">
        <v>100</v>
      </c>
      <c r="H207" s="37">
        <f>C207*G207</f>
        <v>1100</v>
      </c>
      <c r="I207" s="8">
        <f>F207+H207</f>
        <v>8800</v>
      </c>
      <c r="J207" s="45"/>
    </row>
    <row r="208" spans="1:10" ht="21" customHeight="1">
      <c r="A208" s="27"/>
      <c r="B208" s="94" t="s">
        <v>225</v>
      </c>
      <c r="C208" s="3">
        <v>160</v>
      </c>
      <c r="D208" s="5" t="s">
        <v>22</v>
      </c>
      <c r="E208" s="3">
        <v>191</v>
      </c>
      <c r="F208" s="3">
        <f t="shared" si="52"/>
        <v>30560</v>
      </c>
      <c r="G208" s="3">
        <v>40</v>
      </c>
      <c r="H208" s="3">
        <f t="shared" ref="H208:H215" si="53">C208*G208</f>
        <v>6400</v>
      </c>
      <c r="I208" s="4">
        <f t="shared" ref="I208:I216" si="54">F208+H208</f>
        <v>36960</v>
      </c>
      <c r="J208" s="23"/>
    </row>
    <row r="209" spans="1:10" ht="21" customHeight="1">
      <c r="A209" s="42"/>
      <c r="B209" s="263" t="s">
        <v>775</v>
      </c>
      <c r="C209" s="37">
        <v>26</v>
      </c>
      <c r="D209" s="36" t="s">
        <v>22</v>
      </c>
      <c r="E209" s="37">
        <v>27.39</v>
      </c>
      <c r="F209" s="37">
        <f t="shared" si="52"/>
        <v>712.14</v>
      </c>
      <c r="G209" s="37">
        <v>25</v>
      </c>
      <c r="H209" s="37">
        <f t="shared" si="53"/>
        <v>650</v>
      </c>
      <c r="I209" s="8">
        <f t="shared" si="54"/>
        <v>1362.1399999999999</v>
      </c>
      <c r="J209" s="45"/>
    </row>
    <row r="210" spans="1:10" ht="21" customHeight="1">
      <c r="A210" s="27"/>
      <c r="B210" s="262" t="s">
        <v>144</v>
      </c>
      <c r="C210" s="3">
        <v>1</v>
      </c>
      <c r="D210" s="5" t="s">
        <v>5</v>
      </c>
      <c r="E210" s="37">
        <f>ROUND(((F209)*15%), 2)</f>
        <v>106.82</v>
      </c>
      <c r="F210" s="3">
        <f>C210*E210</f>
        <v>106.82</v>
      </c>
      <c r="G210" s="3">
        <v>0</v>
      </c>
      <c r="H210" s="3">
        <f>C210*G210</f>
        <v>0</v>
      </c>
      <c r="I210" s="17">
        <f>F210+H210</f>
        <v>106.82</v>
      </c>
      <c r="J210" s="23"/>
    </row>
    <row r="211" spans="1:10" ht="21" customHeight="1">
      <c r="A211" s="27"/>
      <c r="B211" s="94" t="s">
        <v>219</v>
      </c>
      <c r="C211" s="3">
        <v>196</v>
      </c>
      <c r="D211" s="5" t="s">
        <v>20</v>
      </c>
      <c r="E211" s="3">
        <v>100</v>
      </c>
      <c r="F211" s="3">
        <f t="shared" si="52"/>
        <v>19600</v>
      </c>
      <c r="G211" s="3">
        <v>20</v>
      </c>
      <c r="H211" s="3">
        <f t="shared" si="53"/>
        <v>3920</v>
      </c>
      <c r="I211" s="4">
        <f t="shared" si="54"/>
        <v>23520</v>
      </c>
      <c r="J211" s="23"/>
    </row>
    <row r="212" spans="1:10" ht="21" customHeight="1">
      <c r="A212" s="27"/>
      <c r="B212" s="94" t="s">
        <v>231</v>
      </c>
      <c r="C212" s="3">
        <v>4</v>
      </c>
      <c r="D212" s="5" t="s">
        <v>20</v>
      </c>
      <c r="E212" s="3">
        <v>2400</v>
      </c>
      <c r="F212" s="3">
        <f t="shared" si="52"/>
        <v>9600</v>
      </c>
      <c r="G212" s="3">
        <v>300</v>
      </c>
      <c r="H212" s="3">
        <f t="shared" si="53"/>
        <v>1200</v>
      </c>
      <c r="I212" s="4">
        <f t="shared" si="54"/>
        <v>10800</v>
      </c>
      <c r="J212" s="23"/>
    </row>
    <row r="213" spans="1:10" ht="21" customHeight="1">
      <c r="A213" s="27"/>
      <c r="B213" s="94" t="s">
        <v>220</v>
      </c>
      <c r="C213" s="3">
        <v>4</v>
      </c>
      <c r="D213" s="5" t="s">
        <v>20</v>
      </c>
      <c r="E213" s="3">
        <v>1080</v>
      </c>
      <c r="F213" s="3">
        <f t="shared" si="52"/>
        <v>4320</v>
      </c>
      <c r="G213" s="3">
        <v>300</v>
      </c>
      <c r="H213" s="3">
        <f t="shared" si="53"/>
        <v>1200</v>
      </c>
      <c r="I213" s="4">
        <f t="shared" si="54"/>
        <v>5520</v>
      </c>
      <c r="J213" s="23"/>
    </row>
    <row r="214" spans="1:10" ht="21" customHeight="1">
      <c r="A214" s="27"/>
      <c r="B214" s="94" t="s">
        <v>274</v>
      </c>
      <c r="C214" s="3">
        <v>8</v>
      </c>
      <c r="D214" s="5" t="s">
        <v>20</v>
      </c>
      <c r="E214" s="3">
        <v>380</v>
      </c>
      <c r="F214" s="3">
        <f t="shared" si="52"/>
        <v>3040</v>
      </c>
      <c r="G214" s="3">
        <v>50</v>
      </c>
      <c r="H214" s="3">
        <f t="shared" si="53"/>
        <v>400</v>
      </c>
      <c r="I214" s="4">
        <f t="shared" si="54"/>
        <v>3440</v>
      </c>
      <c r="J214" s="23"/>
    </row>
    <row r="215" spans="1:10" ht="21" customHeight="1">
      <c r="A215" s="27"/>
      <c r="B215" s="94" t="s">
        <v>275</v>
      </c>
      <c r="C215" s="3">
        <v>4</v>
      </c>
      <c r="D215" s="5" t="s">
        <v>20</v>
      </c>
      <c r="E215" s="3">
        <v>380</v>
      </c>
      <c r="F215" s="3">
        <f t="shared" si="52"/>
        <v>1520</v>
      </c>
      <c r="G215" s="3">
        <v>50</v>
      </c>
      <c r="H215" s="3">
        <f t="shared" si="53"/>
        <v>200</v>
      </c>
      <c r="I215" s="4">
        <f t="shared" si="54"/>
        <v>1720</v>
      </c>
      <c r="J215" s="23"/>
    </row>
    <row r="216" spans="1:10" ht="21" customHeight="1">
      <c r="A216" s="99"/>
      <c r="B216" s="329" t="s">
        <v>265</v>
      </c>
      <c r="C216" s="3">
        <v>12</v>
      </c>
      <c r="D216" s="5" t="s">
        <v>20</v>
      </c>
      <c r="E216" s="3">
        <v>1300</v>
      </c>
      <c r="F216" s="3">
        <f>C216*E216</f>
        <v>15600</v>
      </c>
      <c r="G216" s="3">
        <v>300</v>
      </c>
      <c r="H216" s="3">
        <f>C216*G216</f>
        <v>3600</v>
      </c>
      <c r="I216" s="17">
        <f t="shared" si="54"/>
        <v>19200</v>
      </c>
      <c r="J216" s="23"/>
    </row>
    <row r="217" spans="1:10" ht="21" customHeight="1" thickBot="1">
      <c r="A217" s="27"/>
      <c r="B217" s="52" t="s">
        <v>425</v>
      </c>
      <c r="C217" s="3"/>
      <c r="D217" s="5"/>
      <c r="E217" s="3"/>
      <c r="F217" s="3"/>
      <c r="G217" s="3"/>
      <c r="H217" s="3"/>
      <c r="I217" s="137">
        <f>SUM(I206:I216)</f>
        <v>124298.95999999999</v>
      </c>
      <c r="J217" s="23"/>
    </row>
    <row r="218" spans="1:10" ht="21" customHeight="1">
      <c r="A218" s="42"/>
      <c r="B218" s="43"/>
      <c r="C218" s="37"/>
      <c r="D218" s="36"/>
      <c r="E218" s="37"/>
      <c r="F218" s="37"/>
      <c r="G218" s="37"/>
      <c r="H218" s="37"/>
      <c r="I218" s="485"/>
      <c r="J218" s="45"/>
    </row>
    <row r="219" spans="1:10" ht="21" customHeight="1">
      <c r="A219" s="581"/>
      <c r="B219" s="139" t="s">
        <v>120</v>
      </c>
      <c r="C219" s="104"/>
      <c r="D219" s="582"/>
      <c r="E219" s="104"/>
      <c r="F219" s="104"/>
      <c r="G219" s="104"/>
      <c r="H219" s="104"/>
      <c r="I219" s="104">
        <f>I72+I99+I115+I130+I145+I162+I176+I189+I204+I217</f>
        <v>961467.34799999988</v>
      </c>
      <c r="J219" s="231"/>
    </row>
  </sheetData>
  <mergeCells count="12">
    <mergeCell ref="E41:F41"/>
    <mergeCell ref="E42:F42"/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20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1"/>
  <sheetViews>
    <sheetView view="pageBreakPreview" zoomScale="115" zoomScaleNormal="100" zoomScaleSheetLayoutView="115" workbookViewId="0">
      <selection activeCell="M15" sqref="M15"/>
    </sheetView>
  </sheetViews>
  <sheetFormatPr defaultColWidth="9.125" defaultRowHeight="20.100000000000001" customHeight="1"/>
  <cols>
    <col min="1" max="1" width="6.75" style="25" customWidth="1"/>
    <col min="2" max="2" width="56.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9.75" style="18" customWidth="1"/>
    <col min="11" max="16384" width="9.125" style="18"/>
  </cols>
  <sheetData>
    <row r="1" spans="1:10" ht="23.4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</row>
    <row r="5" spans="1:1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s="30" customFormat="1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59" t="s">
        <v>49</v>
      </c>
      <c r="B8" s="759" t="s">
        <v>0</v>
      </c>
      <c r="C8" s="760" t="s">
        <v>1</v>
      </c>
      <c r="D8" s="759" t="s">
        <v>2</v>
      </c>
      <c r="E8" s="753" t="s">
        <v>3</v>
      </c>
      <c r="F8" s="761"/>
      <c r="G8" s="753" t="s">
        <v>4</v>
      </c>
      <c r="H8" s="761"/>
      <c r="I8" s="583" t="s">
        <v>5</v>
      </c>
      <c r="J8" s="759" t="s">
        <v>7</v>
      </c>
    </row>
    <row r="9" spans="1:10" ht="21" customHeight="1">
      <c r="A9" s="748"/>
      <c r="B9" s="748"/>
      <c r="C9" s="752"/>
      <c r="D9" s="748"/>
      <c r="E9" s="583" t="s">
        <v>278</v>
      </c>
      <c r="F9" s="336" t="s">
        <v>279</v>
      </c>
      <c r="G9" s="583" t="s">
        <v>278</v>
      </c>
      <c r="H9" s="336" t="s">
        <v>279</v>
      </c>
      <c r="I9" s="142" t="s">
        <v>154</v>
      </c>
      <c r="J9" s="748"/>
    </row>
    <row r="10" spans="1:10" s="31" customFormat="1" ht="21" customHeight="1">
      <c r="A10" s="52">
        <v>5</v>
      </c>
      <c r="B10" s="106" t="s">
        <v>11</v>
      </c>
      <c r="C10" s="3"/>
      <c r="D10" s="5"/>
      <c r="E10" s="3"/>
      <c r="F10" s="3"/>
      <c r="G10" s="3"/>
      <c r="H10" s="3"/>
      <c r="I10" s="4"/>
      <c r="J10" s="23"/>
    </row>
    <row r="11" spans="1:10" s="31" customFormat="1" ht="21" customHeight="1">
      <c r="A11" s="23"/>
      <c r="B11" s="94" t="s">
        <v>880</v>
      </c>
      <c r="C11" s="3">
        <v>1</v>
      </c>
      <c r="D11" s="5" t="s">
        <v>20</v>
      </c>
      <c r="E11" s="3">
        <v>67400</v>
      </c>
      <c r="F11" s="3">
        <f>C11*E11</f>
        <v>67400</v>
      </c>
      <c r="G11" s="3">
        <v>0</v>
      </c>
      <c r="H11" s="3">
        <f t="shared" ref="H11:H24" si="0">C11*G11</f>
        <v>0</v>
      </c>
      <c r="I11" s="4">
        <f t="shared" ref="I11:I27" si="1">F11+H11</f>
        <v>67400</v>
      </c>
      <c r="J11" s="23"/>
    </row>
    <row r="12" spans="1:10" s="31" customFormat="1" ht="21" customHeight="1">
      <c r="A12" s="23"/>
      <c r="B12" s="94" t="s">
        <v>881</v>
      </c>
      <c r="C12" s="3">
        <v>1</v>
      </c>
      <c r="D12" s="5" t="s">
        <v>20</v>
      </c>
      <c r="E12" s="3">
        <v>67400</v>
      </c>
      <c r="F12" s="3">
        <f t="shared" ref="F12:F18" si="2">C12*E12</f>
        <v>67400</v>
      </c>
      <c r="G12" s="3">
        <v>0</v>
      </c>
      <c r="H12" s="3">
        <f t="shared" si="0"/>
        <v>0</v>
      </c>
      <c r="I12" s="4">
        <f t="shared" si="1"/>
        <v>67400</v>
      </c>
      <c r="J12" s="23"/>
    </row>
    <row r="13" spans="1:10" s="31" customFormat="1" ht="21" customHeight="1">
      <c r="A13" s="23"/>
      <c r="B13" s="94" t="s">
        <v>882</v>
      </c>
      <c r="C13" s="3">
        <v>1</v>
      </c>
      <c r="D13" s="5" t="s">
        <v>20</v>
      </c>
      <c r="E13" s="3">
        <v>45100</v>
      </c>
      <c r="F13" s="3">
        <f t="shared" si="2"/>
        <v>45100</v>
      </c>
      <c r="G13" s="3">
        <v>0</v>
      </c>
      <c r="H13" s="3">
        <f t="shared" si="0"/>
        <v>0</v>
      </c>
      <c r="I13" s="4">
        <f t="shared" si="1"/>
        <v>45100</v>
      </c>
      <c r="J13" s="23"/>
    </row>
    <row r="14" spans="1:10" s="31" customFormat="1" ht="21" customHeight="1">
      <c r="A14" s="23"/>
      <c r="B14" s="94" t="s">
        <v>883</v>
      </c>
      <c r="C14" s="3">
        <v>1</v>
      </c>
      <c r="D14" s="5" t="s">
        <v>20</v>
      </c>
      <c r="E14" s="3">
        <v>45100</v>
      </c>
      <c r="F14" s="3">
        <f t="shared" si="2"/>
        <v>45100</v>
      </c>
      <c r="G14" s="3">
        <v>0</v>
      </c>
      <c r="H14" s="3">
        <f t="shared" si="0"/>
        <v>0</v>
      </c>
      <c r="I14" s="4">
        <f t="shared" si="1"/>
        <v>45100</v>
      </c>
      <c r="J14" s="23"/>
    </row>
    <row r="15" spans="1:10" s="31" customFormat="1" ht="21" customHeight="1">
      <c r="A15" s="23"/>
      <c r="B15" s="94" t="s">
        <v>884</v>
      </c>
      <c r="C15" s="3">
        <v>1</v>
      </c>
      <c r="D15" s="5" t="s">
        <v>20</v>
      </c>
      <c r="E15" s="3">
        <v>45100</v>
      </c>
      <c r="F15" s="3">
        <f t="shared" si="2"/>
        <v>45100</v>
      </c>
      <c r="G15" s="3">
        <v>0</v>
      </c>
      <c r="H15" s="3">
        <f t="shared" si="0"/>
        <v>0</v>
      </c>
      <c r="I15" s="4">
        <f>F15+H15</f>
        <v>45100</v>
      </c>
      <c r="J15" s="23"/>
    </row>
    <row r="16" spans="1:10" s="31" customFormat="1" ht="21" customHeight="1">
      <c r="A16" s="23"/>
      <c r="B16" s="94" t="s">
        <v>887</v>
      </c>
      <c r="C16" s="3">
        <v>1</v>
      </c>
      <c r="D16" s="5" t="s">
        <v>20</v>
      </c>
      <c r="E16" s="3">
        <v>18224</v>
      </c>
      <c r="F16" s="3">
        <f t="shared" si="2"/>
        <v>18224</v>
      </c>
      <c r="G16" s="3">
        <v>0</v>
      </c>
      <c r="H16" s="3">
        <f t="shared" si="0"/>
        <v>0</v>
      </c>
      <c r="I16" s="4">
        <f t="shared" si="1"/>
        <v>18224</v>
      </c>
      <c r="J16" s="23"/>
    </row>
    <row r="17" spans="1:10" s="31" customFormat="1" ht="21" customHeight="1">
      <c r="A17" s="23"/>
      <c r="B17" s="94" t="s">
        <v>888</v>
      </c>
      <c r="C17" s="3">
        <v>1</v>
      </c>
      <c r="D17" s="5" t="s">
        <v>20</v>
      </c>
      <c r="E17" s="3">
        <v>18224</v>
      </c>
      <c r="F17" s="3">
        <f t="shared" si="2"/>
        <v>18224</v>
      </c>
      <c r="G17" s="3">
        <v>0</v>
      </c>
      <c r="H17" s="3">
        <f t="shared" si="0"/>
        <v>0</v>
      </c>
      <c r="I17" s="4">
        <f t="shared" si="1"/>
        <v>18224</v>
      </c>
      <c r="J17" s="23"/>
    </row>
    <row r="18" spans="1:10" s="31" customFormat="1" ht="21" customHeight="1">
      <c r="A18" s="23"/>
      <c r="B18" s="94" t="s">
        <v>976</v>
      </c>
      <c r="C18" s="3">
        <v>1</v>
      </c>
      <c r="D18" s="5" t="s">
        <v>20</v>
      </c>
      <c r="E18" s="3">
        <v>38224</v>
      </c>
      <c r="F18" s="3">
        <f t="shared" si="2"/>
        <v>38224</v>
      </c>
      <c r="G18" s="3">
        <v>0</v>
      </c>
      <c r="H18" s="3">
        <f t="shared" si="0"/>
        <v>0</v>
      </c>
      <c r="I18" s="4">
        <f t="shared" si="1"/>
        <v>38224</v>
      </c>
      <c r="J18" s="23"/>
    </row>
    <row r="19" spans="1:10" s="31" customFormat="1" ht="21" customHeight="1">
      <c r="A19" s="23"/>
      <c r="B19" s="94" t="s">
        <v>885</v>
      </c>
      <c r="C19" s="3">
        <v>1</v>
      </c>
      <c r="D19" s="5" t="s">
        <v>20</v>
      </c>
      <c r="E19" s="3">
        <v>67400</v>
      </c>
      <c r="F19" s="3">
        <f>C19*E19</f>
        <v>67400</v>
      </c>
      <c r="G19" s="3">
        <v>0</v>
      </c>
      <c r="H19" s="3">
        <f t="shared" si="0"/>
        <v>0</v>
      </c>
      <c r="I19" s="4">
        <f t="shared" si="1"/>
        <v>67400</v>
      </c>
      <c r="J19" s="23"/>
    </row>
    <row r="20" spans="1:10" s="31" customFormat="1" ht="21" customHeight="1">
      <c r="A20" s="23"/>
      <c r="B20" s="94" t="s">
        <v>886</v>
      </c>
      <c r="C20" s="3">
        <v>1</v>
      </c>
      <c r="D20" s="5" t="s">
        <v>20</v>
      </c>
      <c r="E20" s="3">
        <v>67400</v>
      </c>
      <c r="F20" s="3">
        <f>C20*E20</f>
        <v>67400</v>
      </c>
      <c r="G20" s="3">
        <v>0</v>
      </c>
      <c r="H20" s="3">
        <f t="shared" si="0"/>
        <v>0</v>
      </c>
      <c r="I20" s="4">
        <f t="shared" si="1"/>
        <v>67400</v>
      </c>
      <c r="J20" s="23"/>
    </row>
    <row r="21" spans="1:10" s="31" customFormat="1" ht="21" customHeight="1">
      <c r="A21" s="23"/>
      <c r="B21" s="262" t="s">
        <v>874</v>
      </c>
      <c r="C21" s="3">
        <v>1</v>
      </c>
      <c r="D21" s="5" t="s">
        <v>20</v>
      </c>
      <c r="E21" s="3">
        <v>850</v>
      </c>
      <c r="F21" s="3">
        <f t="shared" ref="F21:F27" si="3">C21*E21</f>
        <v>850</v>
      </c>
      <c r="G21" s="3">
        <v>400</v>
      </c>
      <c r="H21" s="3">
        <f t="shared" si="0"/>
        <v>400</v>
      </c>
      <c r="I21" s="4">
        <f t="shared" si="1"/>
        <v>1250</v>
      </c>
      <c r="J21" s="23"/>
    </row>
    <row r="22" spans="1:10" s="31" customFormat="1" ht="21" customHeight="1">
      <c r="A22" s="23"/>
      <c r="B22" s="262" t="s">
        <v>875</v>
      </c>
      <c r="C22" s="3">
        <v>9</v>
      </c>
      <c r="D22" s="5" t="s">
        <v>20</v>
      </c>
      <c r="E22" s="3">
        <v>1150</v>
      </c>
      <c r="F22" s="3">
        <f t="shared" si="3"/>
        <v>10350</v>
      </c>
      <c r="G22" s="3">
        <v>400</v>
      </c>
      <c r="H22" s="3">
        <f t="shared" si="0"/>
        <v>3600</v>
      </c>
      <c r="I22" s="4">
        <f t="shared" si="1"/>
        <v>13950</v>
      </c>
      <c r="J22" s="23"/>
    </row>
    <row r="23" spans="1:10" s="31" customFormat="1" ht="21" customHeight="1">
      <c r="A23" s="23"/>
      <c r="B23" s="262" t="s">
        <v>876</v>
      </c>
      <c r="C23" s="3">
        <v>3</v>
      </c>
      <c r="D23" s="5" t="s">
        <v>20</v>
      </c>
      <c r="E23" s="3">
        <v>1398</v>
      </c>
      <c r="F23" s="3">
        <f t="shared" si="3"/>
        <v>4194</v>
      </c>
      <c r="G23" s="3">
        <v>400</v>
      </c>
      <c r="H23" s="3">
        <f t="shared" si="0"/>
        <v>1200</v>
      </c>
      <c r="I23" s="4">
        <f t="shared" si="1"/>
        <v>5394</v>
      </c>
      <c r="J23" s="23"/>
    </row>
    <row r="24" spans="1:10" s="31" customFormat="1" ht="21" customHeight="1">
      <c r="A24" s="23"/>
      <c r="B24" s="262" t="s">
        <v>572</v>
      </c>
      <c r="C24" s="3">
        <v>1</v>
      </c>
      <c r="D24" s="5" t="s">
        <v>20</v>
      </c>
      <c r="E24" s="3">
        <v>1398</v>
      </c>
      <c r="F24" s="3">
        <f t="shared" si="3"/>
        <v>1398</v>
      </c>
      <c r="G24" s="3">
        <v>400</v>
      </c>
      <c r="H24" s="3">
        <f t="shared" si="0"/>
        <v>400</v>
      </c>
      <c r="I24" s="4">
        <f t="shared" si="1"/>
        <v>1798</v>
      </c>
      <c r="J24" s="23"/>
    </row>
    <row r="25" spans="1:10" s="31" customFormat="1" ht="21" customHeight="1">
      <c r="A25" s="45"/>
      <c r="B25" s="390" t="s">
        <v>877</v>
      </c>
      <c r="C25" s="37">
        <v>1</v>
      </c>
      <c r="D25" s="36" t="s">
        <v>20</v>
      </c>
      <c r="E25" s="37">
        <v>163</v>
      </c>
      <c r="F25" s="37">
        <f t="shared" si="3"/>
        <v>163</v>
      </c>
      <c r="G25" s="37">
        <v>80</v>
      </c>
      <c r="H25" s="37">
        <f>C25*G25</f>
        <v>80</v>
      </c>
      <c r="I25" s="4">
        <f t="shared" si="1"/>
        <v>243</v>
      </c>
      <c r="J25" s="45"/>
    </row>
    <row r="26" spans="1:10" s="31" customFormat="1" ht="21" customHeight="1">
      <c r="A26" s="45"/>
      <c r="B26" s="390" t="s">
        <v>878</v>
      </c>
      <c r="C26" s="37">
        <v>10</v>
      </c>
      <c r="D26" s="36" t="s">
        <v>20</v>
      </c>
      <c r="E26" s="37">
        <v>650</v>
      </c>
      <c r="F26" s="37">
        <f t="shared" si="3"/>
        <v>6500</v>
      </c>
      <c r="G26" s="37">
        <v>0</v>
      </c>
      <c r="H26" s="37">
        <f>C26*G26</f>
        <v>0</v>
      </c>
      <c r="I26" s="4">
        <f t="shared" si="1"/>
        <v>6500</v>
      </c>
      <c r="J26" s="45"/>
    </row>
    <row r="27" spans="1:10" s="31" customFormat="1" ht="21" customHeight="1">
      <c r="A27" s="45"/>
      <c r="B27" s="390" t="s">
        <v>879</v>
      </c>
      <c r="C27" s="37">
        <v>10</v>
      </c>
      <c r="D27" s="36" t="s">
        <v>20</v>
      </c>
      <c r="E27" s="37">
        <v>500</v>
      </c>
      <c r="F27" s="37">
        <f t="shared" si="3"/>
        <v>5000</v>
      </c>
      <c r="G27" s="37">
        <v>0</v>
      </c>
      <c r="H27" s="37">
        <f>C27*G27</f>
        <v>0</v>
      </c>
      <c r="I27" s="4">
        <f t="shared" si="1"/>
        <v>5000</v>
      </c>
      <c r="J27" s="45"/>
    </row>
    <row r="28" spans="1:10" s="31" customFormat="1" ht="21" customHeight="1">
      <c r="A28" s="45"/>
      <c r="B28" s="263" t="s">
        <v>889</v>
      </c>
      <c r="C28" s="37"/>
      <c r="D28" s="36"/>
      <c r="E28" s="37"/>
      <c r="F28" s="37"/>
      <c r="G28" s="37"/>
      <c r="H28" s="37"/>
      <c r="I28" s="8"/>
      <c r="J28" s="45"/>
    </row>
    <row r="29" spans="1:10" s="31" customFormat="1" ht="21" customHeight="1">
      <c r="A29" s="23"/>
      <c r="B29" s="262" t="s">
        <v>890</v>
      </c>
      <c r="C29" s="3"/>
      <c r="D29" s="5"/>
      <c r="E29" s="3"/>
      <c r="F29" s="3"/>
      <c r="G29" s="3"/>
      <c r="H29" s="3"/>
      <c r="I29" s="4"/>
      <c r="J29" s="23"/>
    </row>
    <row r="30" spans="1:10" s="31" customFormat="1" ht="21" customHeight="1">
      <c r="A30" s="110"/>
      <c r="B30" s="481" t="s">
        <v>921</v>
      </c>
      <c r="C30" s="109">
        <v>38</v>
      </c>
      <c r="D30" s="108" t="s">
        <v>22</v>
      </c>
      <c r="E30" s="109">
        <v>9.1199999999999992</v>
      </c>
      <c r="F30" s="109">
        <f>C30*E30</f>
        <v>346.55999999999995</v>
      </c>
      <c r="G30" s="109">
        <v>7</v>
      </c>
      <c r="H30" s="109">
        <f>C30*G30</f>
        <v>266</v>
      </c>
      <c r="I30" s="88">
        <f>F30+H30</f>
        <v>612.55999999999995</v>
      </c>
      <c r="J30" s="110"/>
    </row>
    <row r="31" spans="1:10" ht="21" customHeight="1">
      <c r="A31" s="93"/>
      <c r="B31" s="563" t="s">
        <v>923</v>
      </c>
      <c r="C31" s="121">
        <v>90</v>
      </c>
      <c r="D31" s="133" t="s">
        <v>22</v>
      </c>
      <c r="E31" s="121">
        <v>13.76</v>
      </c>
      <c r="F31" s="121">
        <f>C31*E31</f>
        <v>1238.4000000000001</v>
      </c>
      <c r="G31" s="121">
        <v>10</v>
      </c>
      <c r="H31" s="121">
        <f>C31*G31</f>
        <v>900</v>
      </c>
      <c r="I31" s="8">
        <f>F31+H31</f>
        <v>2138.4</v>
      </c>
      <c r="J31" s="93"/>
    </row>
    <row r="32" spans="1:10" ht="21" customHeight="1">
      <c r="A32" s="23"/>
      <c r="B32" s="262" t="s">
        <v>922</v>
      </c>
      <c r="C32" s="3">
        <v>94</v>
      </c>
      <c r="D32" s="5" t="s">
        <v>22</v>
      </c>
      <c r="E32" s="3">
        <v>22.64</v>
      </c>
      <c r="F32" s="3">
        <f>C32*E32</f>
        <v>2128.16</v>
      </c>
      <c r="G32" s="3">
        <v>12</v>
      </c>
      <c r="H32" s="3">
        <f>C32*G32</f>
        <v>1128</v>
      </c>
      <c r="I32" s="8">
        <f>F32+H32</f>
        <v>3256.16</v>
      </c>
      <c r="J32" s="23"/>
    </row>
    <row r="33" spans="1:10" ht="21" customHeight="1">
      <c r="A33" s="45"/>
      <c r="B33" s="390" t="s">
        <v>433</v>
      </c>
      <c r="C33" s="37">
        <v>1</v>
      </c>
      <c r="D33" s="36" t="s">
        <v>5</v>
      </c>
      <c r="E33" s="3">
        <f>ROUND(((F30+F31+F32)*5%), 2)</f>
        <v>185.66</v>
      </c>
      <c r="F33" s="37">
        <f>C33*E33</f>
        <v>185.66</v>
      </c>
      <c r="G33" s="37">
        <v>0</v>
      </c>
      <c r="H33" s="37">
        <f>C33*G33</f>
        <v>0</v>
      </c>
      <c r="I33" s="8">
        <f>F33+H33</f>
        <v>185.66</v>
      </c>
      <c r="J33" s="45"/>
    </row>
    <row r="34" spans="1:10" ht="21" customHeight="1">
      <c r="A34" s="23"/>
      <c r="B34" s="262" t="s">
        <v>891</v>
      </c>
      <c r="C34" s="3"/>
      <c r="D34" s="5"/>
      <c r="E34" s="3"/>
      <c r="F34" s="3"/>
      <c r="G34" s="3"/>
      <c r="H34" s="3"/>
      <c r="I34" s="4"/>
      <c r="J34" s="23"/>
    </row>
    <row r="35" spans="1:10" ht="21" customHeight="1">
      <c r="A35" s="45"/>
      <c r="B35" s="390" t="s">
        <v>626</v>
      </c>
      <c r="C35" s="37">
        <v>34</v>
      </c>
      <c r="D35" s="36" t="s">
        <v>22</v>
      </c>
      <c r="E35" s="37">
        <v>11.98</v>
      </c>
      <c r="F35" s="37">
        <f>C35*E35</f>
        <v>407.32</v>
      </c>
      <c r="G35" s="37">
        <v>20</v>
      </c>
      <c r="H35" s="37">
        <f>C35*G35</f>
        <v>680</v>
      </c>
      <c r="I35" s="8">
        <f>F35+H35</f>
        <v>1087.32</v>
      </c>
      <c r="J35" s="45"/>
    </row>
    <row r="36" spans="1:10" ht="21" customHeight="1">
      <c r="A36" s="23"/>
      <c r="B36" s="262" t="s">
        <v>434</v>
      </c>
      <c r="C36" s="3">
        <v>39</v>
      </c>
      <c r="D36" s="5" t="s">
        <v>22</v>
      </c>
      <c r="E36" s="3">
        <v>14.48</v>
      </c>
      <c r="F36" s="3">
        <f>C36*E36</f>
        <v>564.72</v>
      </c>
      <c r="G36" s="3">
        <v>23</v>
      </c>
      <c r="H36" s="3">
        <f>C36*G36</f>
        <v>897</v>
      </c>
      <c r="I36" s="4">
        <f>F36+H36</f>
        <v>1461.72</v>
      </c>
      <c r="J36" s="23"/>
    </row>
    <row r="37" spans="1:10" ht="21" customHeight="1">
      <c r="A37" s="23"/>
      <c r="B37" s="262" t="s">
        <v>433</v>
      </c>
      <c r="C37" s="3">
        <v>1</v>
      </c>
      <c r="D37" s="5" t="s">
        <v>5</v>
      </c>
      <c r="E37" s="37">
        <f>ROUND(((F35+F36)*15%), 2)</f>
        <v>145.81</v>
      </c>
      <c r="F37" s="3">
        <f>C37*E37</f>
        <v>145.81</v>
      </c>
      <c r="G37" s="3">
        <v>0</v>
      </c>
      <c r="H37" s="3">
        <f>C37*G37</f>
        <v>0</v>
      </c>
      <c r="I37" s="4">
        <f>F37+H37</f>
        <v>145.81</v>
      </c>
      <c r="J37" s="23"/>
    </row>
    <row r="38" spans="1:10" ht="21" customHeight="1">
      <c r="A38" s="23"/>
      <c r="B38" s="94" t="s">
        <v>892</v>
      </c>
      <c r="C38" s="3">
        <v>92</v>
      </c>
      <c r="D38" s="27" t="s">
        <v>22</v>
      </c>
      <c r="E38" s="3">
        <v>500</v>
      </c>
      <c r="F38" s="3">
        <f>C38*E38</f>
        <v>46000</v>
      </c>
      <c r="G38" s="3">
        <v>0</v>
      </c>
      <c r="H38" s="3">
        <f>C38*G38</f>
        <v>0</v>
      </c>
      <c r="I38" s="4">
        <f>F38+H38</f>
        <v>46000</v>
      </c>
      <c r="J38" s="23"/>
    </row>
    <row r="39" spans="1:10" ht="21" customHeight="1">
      <c r="A39" s="23"/>
      <c r="B39" s="262" t="s">
        <v>893</v>
      </c>
      <c r="C39" s="3">
        <v>4</v>
      </c>
      <c r="D39" s="5" t="s">
        <v>20</v>
      </c>
      <c r="E39" s="3">
        <v>15067</v>
      </c>
      <c r="F39" s="3">
        <f t="shared" ref="F39" si="4">C39*E39</f>
        <v>60268</v>
      </c>
      <c r="G39" s="3">
        <v>2500</v>
      </c>
      <c r="H39" s="3">
        <f t="shared" ref="H39" si="5">C39*G39</f>
        <v>10000</v>
      </c>
      <c r="I39" s="4">
        <f t="shared" ref="I39" si="6">F39+H39</f>
        <v>70268</v>
      </c>
      <c r="J39" s="23"/>
    </row>
    <row r="40" spans="1:10" ht="21" customHeight="1">
      <c r="A40" s="23"/>
      <c r="B40" s="262" t="s">
        <v>842</v>
      </c>
      <c r="C40" s="3">
        <v>135</v>
      </c>
      <c r="D40" s="5" t="s">
        <v>22</v>
      </c>
      <c r="E40" s="3">
        <v>9.1199999999999992</v>
      </c>
      <c r="F40" s="3">
        <f>C40*E40</f>
        <v>1231.1999999999998</v>
      </c>
      <c r="G40" s="3">
        <v>7</v>
      </c>
      <c r="H40" s="3">
        <f>C40*G40</f>
        <v>945</v>
      </c>
      <c r="I40" s="4">
        <f>F40+H40</f>
        <v>2176.1999999999998</v>
      </c>
      <c r="J40" s="23"/>
    </row>
    <row r="41" spans="1:10" ht="21" customHeight="1">
      <c r="A41" s="23"/>
      <c r="B41" s="262" t="s">
        <v>144</v>
      </c>
      <c r="C41" s="3">
        <v>1</v>
      </c>
      <c r="D41" s="5" t="s">
        <v>5</v>
      </c>
      <c r="E41" s="3">
        <f>ROUND(((F40)*5%), 2)</f>
        <v>61.56</v>
      </c>
      <c r="F41" s="3">
        <f>C41*E41</f>
        <v>61.56</v>
      </c>
      <c r="G41" s="3">
        <v>0</v>
      </c>
      <c r="H41" s="3">
        <f>C41*G41</f>
        <v>0</v>
      </c>
      <c r="I41" s="4">
        <f>F41+H41</f>
        <v>61.56</v>
      </c>
      <c r="J41" s="23"/>
    </row>
    <row r="42" spans="1:10" ht="21" customHeight="1">
      <c r="A42" s="23"/>
      <c r="B42" s="390" t="s">
        <v>774</v>
      </c>
      <c r="C42" s="37">
        <v>45</v>
      </c>
      <c r="D42" s="36" t="s">
        <v>22</v>
      </c>
      <c r="E42" s="37">
        <v>11.98</v>
      </c>
      <c r="F42" s="37">
        <f>C42*E42</f>
        <v>539.1</v>
      </c>
      <c r="G42" s="37">
        <v>20</v>
      </c>
      <c r="H42" s="37">
        <f>C42*G42</f>
        <v>900</v>
      </c>
      <c r="I42" s="8">
        <f>F42+H42</f>
        <v>1439.1</v>
      </c>
      <c r="J42" s="23"/>
    </row>
    <row r="43" spans="1:10" ht="21" customHeight="1">
      <c r="A43" s="23"/>
      <c r="B43" s="262" t="s">
        <v>144</v>
      </c>
      <c r="C43" s="3">
        <v>1</v>
      </c>
      <c r="D43" s="5" t="s">
        <v>5</v>
      </c>
      <c r="E43" s="37">
        <f>ROUND(((F42)*15%), 2)</f>
        <v>80.87</v>
      </c>
      <c r="F43" s="3">
        <f>C43*E43</f>
        <v>80.87</v>
      </c>
      <c r="G43" s="3">
        <v>0</v>
      </c>
      <c r="H43" s="3">
        <f>C43*G43</f>
        <v>0</v>
      </c>
      <c r="I43" s="4">
        <f>F43+H43</f>
        <v>80.87</v>
      </c>
      <c r="J43" s="23"/>
    </row>
    <row r="44" spans="1:10" ht="21" customHeight="1" thickBot="1">
      <c r="A44" s="67"/>
      <c r="B44" s="96" t="s">
        <v>244</v>
      </c>
      <c r="C44" s="4"/>
      <c r="D44" s="299"/>
      <c r="E44" s="4"/>
      <c r="F44" s="4"/>
      <c r="G44" s="4"/>
      <c r="H44" s="4"/>
      <c r="I44" s="137">
        <f>SUM(I11:I43)</f>
        <v>642620.35999999987</v>
      </c>
      <c r="J44" s="67"/>
    </row>
    <row r="45" spans="1:10" ht="21" customHeight="1">
      <c r="A45" s="155"/>
      <c r="B45" s="118"/>
      <c r="C45" s="311"/>
      <c r="D45" s="118"/>
      <c r="E45" s="118"/>
      <c r="F45" s="118"/>
      <c r="G45" s="118"/>
      <c r="H45" s="118"/>
      <c r="I45" s="156"/>
      <c r="J45" s="118"/>
    </row>
    <row r="46" spans="1:10" ht="21" customHeight="1">
      <c r="A46" s="155"/>
      <c r="B46" s="118"/>
      <c r="C46" s="311"/>
      <c r="D46" s="118"/>
      <c r="E46" s="118"/>
      <c r="F46" s="118"/>
      <c r="G46" s="118"/>
      <c r="H46" s="118"/>
      <c r="I46" s="157"/>
      <c r="J46" s="118"/>
    </row>
    <row r="47" spans="1:10" ht="21" customHeight="1">
      <c r="A47" s="155"/>
      <c r="B47" s="118"/>
      <c r="C47" s="311"/>
      <c r="D47" s="118"/>
      <c r="E47" s="118"/>
      <c r="F47" s="118"/>
      <c r="G47" s="118"/>
      <c r="H47" s="118"/>
      <c r="I47" s="157"/>
      <c r="J47" s="118"/>
    </row>
    <row r="48" spans="1:10" ht="21" customHeight="1">
      <c r="A48" s="155"/>
      <c r="B48" s="118"/>
      <c r="C48" s="311"/>
      <c r="D48" s="118"/>
      <c r="E48" s="118"/>
      <c r="F48" s="118"/>
      <c r="G48" s="118"/>
      <c r="H48" s="118"/>
      <c r="I48" s="157"/>
      <c r="J48" s="118"/>
    </row>
    <row r="49" spans="1:10" ht="21" customHeight="1">
      <c r="A49" s="155"/>
      <c r="B49" s="118"/>
      <c r="C49" s="311"/>
      <c r="D49" s="118"/>
      <c r="E49" s="118"/>
      <c r="F49" s="118"/>
      <c r="G49" s="118"/>
      <c r="H49" s="486"/>
      <c r="I49" s="157"/>
      <c r="J49" s="118"/>
    </row>
    <row r="50" spans="1:10" ht="21" customHeight="1">
      <c r="A50" s="155"/>
      <c r="B50" s="118"/>
      <c r="C50" s="311"/>
      <c r="D50" s="118"/>
      <c r="E50" s="118"/>
      <c r="F50" s="118"/>
      <c r="G50" s="118"/>
      <c r="H50" s="118"/>
      <c r="I50" s="157"/>
      <c r="J50" s="118"/>
    </row>
    <row r="51" spans="1:10" ht="21" customHeight="1">
      <c r="A51" s="158"/>
      <c r="B51" s="152"/>
      <c r="C51" s="171"/>
      <c r="D51" s="152"/>
      <c r="E51" s="152"/>
      <c r="F51" s="152"/>
      <c r="G51" s="152"/>
      <c r="H51" s="152"/>
      <c r="I51" s="159"/>
      <c r="J51" s="152"/>
    </row>
  </sheetData>
  <mergeCells count="10">
    <mergeCell ref="A1:J1"/>
    <mergeCell ref="G4:H4"/>
    <mergeCell ref="G7:J7"/>
    <mergeCell ref="A8:A9"/>
    <mergeCell ref="B8:B9"/>
    <mergeCell ref="C8:C9"/>
    <mergeCell ref="D8:D9"/>
    <mergeCell ref="E8:F8"/>
    <mergeCell ref="G8:H8"/>
    <mergeCell ref="J8:J9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30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41"/>
  <sheetViews>
    <sheetView view="pageBreakPreview" zoomScaleNormal="75" zoomScaleSheetLayoutView="100" workbookViewId="0">
      <selection activeCell="M15" sqref="M15"/>
    </sheetView>
  </sheetViews>
  <sheetFormatPr defaultColWidth="9.125" defaultRowHeight="21" customHeight="1"/>
  <cols>
    <col min="1" max="1" width="6.75" style="25" customWidth="1"/>
    <col min="2" max="2" width="55.375" style="18" customWidth="1"/>
    <col min="3" max="3" width="9.75" style="66" customWidth="1"/>
    <col min="4" max="4" width="6.75" style="18" customWidth="1"/>
    <col min="5" max="5" width="12.75" style="18" customWidth="1"/>
    <col min="6" max="6" width="15.75" style="18" customWidth="1"/>
    <col min="7" max="7" width="12.75" style="18" customWidth="1"/>
    <col min="8" max="8" width="15.75" style="18" customWidth="1"/>
    <col min="9" max="9" width="19.75" style="26" customWidth="1"/>
    <col min="10" max="10" width="11.125" style="18" customWidth="1"/>
    <col min="11" max="16384" width="9.125" style="18"/>
  </cols>
  <sheetData>
    <row r="1" spans="1:10" ht="21" customHeight="1">
      <c r="A1" s="743" t="s">
        <v>280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21" customHeight="1">
      <c r="A2" s="130" t="str">
        <f>'รวม '!A2</f>
        <v>กลุ่มงาน/งาน    -</v>
      </c>
      <c r="B2" s="131"/>
      <c r="C2" s="169"/>
      <c r="D2" s="131"/>
      <c r="E2" s="131"/>
      <c r="F2" s="131"/>
      <c r="G2" s="131"/>
      <c r="H2" s="131"/>
      <c r="I2" s="131"/>
      <c r="J2" s="131"/>
    </row>
    <row r="3" spans="1:10" ht="21" customHeight="1">
      <c r="A3" s="141" t="str">
        <f>'รวม '!A3</f>
        <v>ชื่อโครงการ/งานก่อสร้าง    ก่อสร้างอาคารสำนักงานและส่วนประกอบอื่นๆ</v>
      </c>
      <c r="B3" s="132"/>
      <c r="C3" s="580"/>
      <c r="D3" s="141"/>
      <c r="E3" s="132"/>
      <c r="F3" s="132"/>
      <c r="G3" s="132"/>
      <c r="H3" s="132"/>
      <c r="I3" s="132"/>
      <c r="J3" s="132"/>
    </row>
    <row r="4" spans="1:10" ht="21" customHeight="1">
      <c r="A4" s="126" t="str">
        <f>'รวม '!A4</f>
        <v>สถานที่ก่อสร้าง   สาขาภูซาง จังหวัดพะเยา</v>
      </c>
      <c r="B4" s="132"/>
      <c r="C4" s="580"/>
      <c r="D4" s="32"/>
      <c r="E4" s="144"/>
      <c r="F4" s="141" t="s">
        <v>282</v>
      </c>
      <c r="G4" s="749" t="str">
        <f>'รวม '!G4:J4</f>
        <v>P2/2567</v>
      </c>
      <c r="H4" s="749"/>
      <c r="I4" s="132"/>
      <c r="J4" s="132"/>
    </row>
    <row r="5" spans="1:10" ht="21" customHeight="1">
      <c r="A5" s="141" t="str">
        <f>'รวม '!A5</f>
        <v>หน่วยงานเจ้าของโครงการ/งานก่อสร้าง    ธนาคารเพื่อการเกษตรและสหกรณ์การเกษตร</v>
      </c>
      <c r="B5" s="132"/>
      <c r="C5" s="580"/>
      <c r="D5" s="132"/>
      <c r="E5" s="132"/>
      <c r="F5" s="132"/>
      <c r="G5" s="132"/>
      <c r="H5" s="132"/>
      <c r="I5" s="132"/>
      <c r="J5" s="132"/>
    </row>
    <row r="6" spans="1:10" ht="21" customHeight="1">
      <c r="A6" s="141" t="str">
        <f>'รวม '!A6</f>
        <v>คำนวณราคาโดย ………………………………………………………………………………………………………</v>
      </c>
      <c r="B6" s="132"/>
      <c r="C6" s="580"/>
      <c r="D6" s="32"/>
      <c r="E6" s="144"/>
      <c r="F6" s="141" t="s">
        <v>283</v>
      </c>
      <c r="G6" s="141" t="str">
        <f>'รวม '!G6:J6</f>
        <v>...............  เดือน  ........................  พ.ศ.  .....................</v>
      </c>
      <c r="H6" s="141"/>
      <c r="I6" s="132"/>
      <c r="J6" s="132"/>
    </row>
    <row r="7" spans="1:10" ht="21" customHeight="1">
      <c r="A7" s="38"/>
      <c r="B7" s="10"/>
      <c r="C7" s="170"/>
      <c r="D7" s="10"/>
      <c r="E7" s="10"/>
      <c r="F7" s="10"/>
      <c r="G7" s="744" t="s">
        <v>123</v>
      </c>
      <c r="H7" s="744"/>
      <c r="I7" s="744"/>
      <c r="J7" s="744"/>
    </row>
    <row r="8" spans="1:10" ht="21" customHeight="1">
      <c r="A8" s="747" t="s">
        <v>49</v>
      </c>
      <c r="B8" s="747" t="s">
        <v>0</v>
      </c>
      <c r="C8" s="762" t="s">
        <v>1</v>
      </c>
      <c r="D8" s="747" t="s">
        <v>2</v>
      </c>
      <c r="E8" s="745" t="s">
        <v>3</v>
      </c>
      <c r="F8" s="746"/>
      <c r="G8" s="745" t="s">
        <v>4</v>
      </c>
      <c r="H8" s="746"/>
      <c r="I8" s="140" t="s">
        <v>5</v>
      </c>
      <c r="J8" s="747" t="s">
        <v>7</v>
      </c>
    </row>
    <row r="9" spans="1:10" ht="21" customHeight="1">
      <c r="A9" s="748"/>
      <c r="B9" s="748"/>
      <c r="C9" s="752"/>
      <c r="D9" s="748"/>
      <c r="E9" s="140" t="s">
        <v>278</v>
      </c>
      <c r="F9" s="151" t="s">
        <v>279</v>
      </c>
      <c r="G9" s="140" t="s">
        <v>278</v>
      </c>
      <c r="H9" s="151" t="s">
        <v>279</v>
      </c>
      <c r="I9" s="142" t="s">
        <v>154</v>
      </c>
      <c r="J9" s="748"/>
    </row>
    <row r="10" spans="1:10" ht="21" customHeight="1">
      <c r="A10" s="347"/>
      <c r="B10" s="39" t="s">
        <v>361</v>
      </c>
      <c r="C10" s="105"/>
      <c r="D10" s="2"/>
      <c r="E10" s="2"/>
      <c r="F10" s="2"/>
      <c r="G10" s="2"/>
      <c r="H10" s="2"/>
      <c r="I10" s="2"/>
      <c r="J10" s="2"/>
    </row>
    <row r="11" spans="1:10" ht="21" customHeight="1">
      <c r="A11" s="348"/>
      <c r="B11" s="43" t="s">
        <v>758</v>
      </c>
      <c r="C11" s="36"/>
      <c r="D11" s="42"/>
      <c r="E11" s="42"/>
      <c r="F11" s="42"/>
      <c r="G11" s="42"/>
      <c r="H11" s="42"/>
      <c r="I11" s="42"/>
      <c r="J11" s="42"/>
    </row>
    <row r="12" spans="1:10" ht="21" customHeight="1">
      <c r="A12" s="227">
        <v>1</v>
      </c>
      <c r="B12" s="22" t="s">
        <v>8</v>
      </c>
      <c r="C12" s="3"/>
      <c r="D12" s="5"/>
      <c r="E12" s="3"/>
      <c r="F12" s="3"/>
      <c r="G12" s="3"/>
      <c r="H12" s="3"/>
      <c r="I12" s="4"/>
      <c r="J12" s="27"/>
    </row>
    <row r="13" spans="1:10" ht="21" customHeight="1">
      <c r="A13" s="211">
        <v>1.1000000000000001</v>
      </c>
      <c r="B13" s="106" t="s">
        <v>357</v>
      </c>
      <c r="C13" s="3"/>
      <c r="D13" s="5"/>
      <c r="E13" s="3"/>
      <c r="F13" s="3"/>
      <c r="G13" s="3"/>
      <c r="H13" s="3"/>
      <c r="I13" s="4"/>
      <c r="J13" s="23"/>
    </row>
    <row r="14" spans="1:10" ht="21" customHeight="1">
      <c r="A14" s="454"/>
      <c r="B14" s="94" t="s">
        <v>62</v>
      </c>
      <c r="C14" s="3">
        <v>2</v>
      </c>
      <c r="D14" s="5" t="s">
        <v>15</v>
      </c>
      <c r="E14" s="3">
        <v>0</v>
      </c>
      <c r="F14" s="3">
        <f>C14*E14</f>
        <v>0</v>
      </c>
      <c r="G14" s="3">
        <v>112</v>
      </c>
      <c r="H14" s="3">
        <f t="shared" ref="H14:H20" si="0">C14*G14</f>
        <v>224</v>
      </c>
      <c r="I14" s="4">
        <f t="shared" ref="I14:I20" si="1">F14+H14</f>
        <v>224</v>
      </c>
      <c r="J14" s="45"/>
    </row>
    <row r="15" spans="1:10" ht="21" customHeight="1">
      <c r="A15" s="454"/>
      <c r="B15" s="94" t="s">
        <v>982</v>
      </c>
      <c r="C15" s="3">
        <v>6</v>
      </c>
      <c r="D15" s="5" t="s">
        <v>16</v>
      </c>
      <c r="E15" s="3">
        <v>3440</v>
      </c>
      <c r="F15" s="3">
        <f>C15*E15</f>
        <v>20640</v>
      </c>
      <c r="G15" s="3">
        <v>544</v>
      </c>
      <c r="H15" s="3">
        <f>C15*G15</f>
        <v>3264</v>
      </c>
      <c r="I15" s="4">
        <f t="shared" si="1"/>
        <v>23904</v>
      </c>
      <c r="J15" s="45"/>
    </row>
    <row r="16" spans="1:10" ht="21" customHeight="1">
      <c r="A16" s="454"/>
      <c r="B16" s="94" t="s">
        <v>453</v>
      </c>
      <c r="C16" s="3">
        <v>6</v>
      </c>
      <c r="D16" s="5" t="s">
        <v>16</v>
      </c>
      <c r="E16" s="3">
        <v>0</v>
      </c>
      <c r="F16" s="3">
        <v>0</v>
      </c>
      <c r="G16" s="3">
        <v>200</v>
      </c>
      <c r="H16" s="3">
        <f t="shared" ref="H16" si="2">C16*G16</f>
        <v>1200</v>
      </c>
      <c r="I16" s="4">
        <f t="shared" si="1"/>
        <v>1200</v>
      </c>
      <c r="J16" s="23"/>
    </row>
    <row r="17" spans="1:10" ht="21" customHeight="1">
      <c r="A17" s="454"/>
      <c r="B17" s="94" t="s">
        <v>28</v>
      </c>
      <c r="C17" s="3">
        <v>0.2</v>
      </c>
      <c r="D17" s="5" t="s">
        <v>15</v>
      </c>
      <c r="E17" s="3">
        <v>543.62</v>
      </c>
      <c r="F17" s="3">
        <f>C17*E17</f>
        <v>108.724</v>
      </c>
      <c r="G17" s="3">
        <v>112</v>
      </c>
      <c r="H17" s="3">
        <f>C17*G17</f>
        <v>22.400000000000002</v>
      </c>
      <c r="I17" s="4">
        <f t="shared" si="1"/>
        <v>131.124</v>
      </c>
      <c r="J17" s="45"/>
    </row>
    <row r="18" spans="1:10" ht="21" customHeight="1">
      <c r="A18" s="454"/>
      <c r="B18" s="94" t="s">
        <v>38</v>
      </c>
      <c r="C18" s="3">
        <v>0.1</v>
      </c>
      <c r="D18" s="5" t="s">
        <v>15</v>
      </c>
      <c r="E18" s="3">
        <v>1484</v>
      </c>
      <c r="F18" s="3">
        <f>C18*E18</f>
        <v>148.4</v>
      </c>
      <c r="G18" s="3">
        <v>426</v>
      </c>
      <c r="H18" s="3">
        <f t="shared" si="0"/>
        <v>42.6</v>
      </c>
      <c r="I18" s="4">
        <f t="shared" si="1"/>
        <v>191</v>
      </c>
      <c r="J18" s="45"/>
    </row>
    <row r="19" spans="1:10" ht="21" customHeight="1">
      <c r="A19" s="454"/>
      <c r="B19" s="94" t="s">
        <v>133</v>
      </c>
      <c r="C19" s="3">
        <v>0.6</v>
      </c>
      <c r="D19" s="5" t="s">
        <v>15</v>
      </c>
      <c r="E19" s="3">
        <v>2149.5300000000002</v>
      </c>
      <c r="F19" s="3">
        <f>C19*E19</f>
        <v>1289.7180000000001</v>
      </c>
      <c r="G19" s="3">
        <v>419</v>
      </c>
      <c r="H19" s="3">
        <f t="shared" si="0"/>
        <v>251.39999999999998</v>
      </c>
      <c r="I19" s="4">
        <f t="shared" si="1"/>
        <v>1541.1179999999999</v>
      </c>
      <c r="J19" s="45"/>
    </row>
    <row r="20" spans="1:10" ht="21" customHeight="1">
      <c r="A20" s="454"/>
      <c r="B20" s="94" t="s">
        <v>134</v>
      </c>
      <c r="C20" s="3">
        <v>4.9000000000000004</v>
      </c>
      <c r="D20" s="5" t="s">
        <v>17</v>
      </c>
      <c r="E20" s="3">
        <v>479</v>
      </c>
      <c r="F20" s="3">
        <f>C20*E20</f>
        <v>2347.1000000000004</v>
      </c>
      <c r="G20" s="3">
        <v>139</v>
      </c>
      <c r="H20" s="3">
        <f t="shared" si="0"/>
        <v>681.1</v>
      </c>
      <c r="I20" s="4">
        <f t="shared" si="1"/>
        <v>3028.2000000000003</v>
      </c>
      <c r="J20" s="45"/>
    </row>
    <row r="21" spans="1:10" ht="21" customHeight="1">
      <c r="A21" s="454"/>
      <c r="B21" s="94" t="s">
        <v>132</v>
      </c>
      <c r="C21" s="3"/>
      <c r="D21" s="5" t="s">
        <v>18</v>
      </c>
      <c r="E21" s="564"/>
      <c r="F21" s="3"/>
      <c r="G21" s="3"/>
      <c r="H21" s="3"/>
      <c r="I21" s="4"/>
      <c r="J21" s="45"/>
    </row>
    <row r="22" spans="1:10" ht="21" customHeight="1">
      <c r="A22" s="116"/>
      <c r="B22" s="24" t="s">
        <v>191</v>
      </c>
      <c r="C22" s="3">
        <v>5.8</v>
      </c>
      <c r="D22" s="5" t="s">
        <v>19</v>
      </c>
      <c r="E22" s="3">
        <v>24.5</v>
      </c>
      <c r="F22" s="3">
        <f>C22*E22</f>
        <v>142.1</v>
      </c>
      <c r="G22" s="3">
        <v>4.4000000000000004</v>
      </c>
      <c r="H22" s="3">
        <f>C22*G22</f>
        <v>25.52</v>
      </c>
      <c r="I22" s="4">
        <f>F22+H22</f>
        <v>167.62</v>
      </c>
      <c r="J22" s="45"/>
    </row>
    <row r="23" spans="1:10" ht="21" customHeight="1">
      <c r="A23" s="454"/>
      <c r="B23" s="24" t="s">
        <v>682</v>
      </c>
      <c r="C23" s="3">
        <v>53.5</v>
      </c>
      <c r="D23" s="5" t="s">
        <v>19</v>
      </c>
      <c r="E23" s="3">
        <v>23.52</v>
      </c>
      <c r="F23" s="3">
        <f>C23*E23</f>
        <v>1258.32</v>
      </c>
      <c r="G23" s="3">
        <v>3.6</v>
      </c>
      <c r="H23" s="3">
        <f>C23*G23</f>
        <v>192.6</v>
      </c>
      <c r="I23" s="4">
        <f>F23+H23</f>
        <v>1450.9199999999998</v>
      </c>
      <c r="J23" s="45"/>
    </row>
    <row r="24" spans="1:10" ht="21" customHeight="1">
      <c r="A24" s="454"/>
      <c r="B24" s="94" t="s">
        <v>39</v>
      </c>
      <c r="C24" s="3">
        <v>1.7</v>
      </c>
      <c r="D24" s="5" t="s">
        <v>19</v>
      </c>
      <c r="E24" s="3">
        <v>39.72</v>
      </c>
      <c r="F24" s="3">
        <f>C24*E24</f>
        <v>67.524000000000001</v>
      </c>
      <c r="G24" s="3">
        <v>0</v>
      </c>
      <c r="H24" s="3">
        <f>C24*G24</f>
        <v>0</v>
      </c>
      <c r="I24" s="4">
        <f>F24+H24</f>
        <v>67.524000000000001</v>
      </c>
      <c r="J24" s="45"/>
    </row>
    <row r="25" spans="1:10" ht="21" customHeight="1">
      <c r="A25" s="454"/>
      <c r="B25" s="94" t="s">
        <v>40</v>
      </c>
      <c r="C25" s="3">
        <v>1.2</v>
      </c>
      <c r="D25" s="5" t="s">
        <v>19</v>
      </c>
      <c r="E25" s="3">
        <v>56.07</v>
      </c>
      <c r="F25" s="3">
        <f>C25*E25</f>
        <v>67.283999999999992</v>
      </c>
      <c r="G25" s="3">
        <v>0</v>
      </c>
      <c r="H25" s="3">
        <f>C25*G25</f>
        <v>0</v>
      </c>
      <c r="I25" s="17">
        <f>F25+H25</f>
        <v>67.283999999999992</v>
      </c>
      <c r="J25" s="45"/>
    </row>
    <row r="26" spans="1:10" ht="21" customHeight="1" thickBot="1">
      <c r="A26" s="116"/>
      <c r="B26" s="96" t="s">
        <v>67</v>
      </c>
      <c r="C26" s="3"/>
      <c r="D26" s="5"/>
      <c r="E26" s="3"/>
      <c r="F26" s="3"/>
      <c r="G26" s="3"/>
      <c r="H26" s="3"/>
      <c r="I26" s="137">
        <f>SUM(I14:I25)</f>
        <v>31972.789999999997</v>
      </c>
      <c r="J26" s="23"/>
    </row>
    <row r="27" spans="1:10" ht="21" customHeight="1">
      <c r="A27" s="168">
        <v>1.2</v>
      </c>
      <c r="B27" s="313" t="s">
        <v>66</v>
      </c>
      <c r="C27" s="314"/>
      <c r="D27" s="314"/>
      <c r="E27" s="37"/>
      <c r="F27" s="37"/>
      <c r="G27" s="37"/>
      <c r="H27" s="37"/>
      <c r="I27" s="8"/>
      <c r="J27" s="45"/>
    </row>
    <row r="28" spans="1:10" ht="21" customHeight="1">
      <c r="A28" s="453"/>
      <c r="B28" s="94" t="s">
        <v>239</v>
      </c>
      <c r="C28" s="3">
        <v>16.899999999999999</v>
      </c>
      <c r="D28" s="5" t="s">
        <v>15</v>
      </c>
      <c r="E28" s="3">
        <v>150</v>
      </c>
      <c r="F28" s="3">
        <f>C28*E28</f>
        <v>2535</v>
      </c>
      <c r="G28" s="3">
        <v>112</v>
      </c>
      <c r="H28" s="3">
        <f>C28*G28</f>
        <v>1892.7999999999997</v>
      </c>
      <c r="I28" s="4">
        <f>F28+H28</f>
        <v>4427.7999999999993</v>
      </c>
      <c r="J28" s="23"/>
    </row>
    <row r="29" spans="1:10" ht="21" customHeight="1">
      <c r="A29" s="454"/>
      <c r="B29" s="263" t="s">
        <v>28</v>
      </c>
      <c r="C29" s="37">
        <v>1.2</v>
      </c>
      <c r="D29" s="36" t="s">
        <v>15</v>
      </c>
      <c r="E29" s="37">
        <v>543.62</v>
      </c>
      <c r="F29" s="3">
        <f t="shared" ref="F29:F39" si="3">C29*E29</f>
        <v>652.34399999999994</v>
      </c>
      <c r="G29" s="37">
        <v>112</v>
      </c>
      <c r="H29" s="3">
        <f t="shared" ref="H29:H36" si="4">C29*G29</f>
        <v>134.4</v>
      </c>
      <c r="I29" s="4">
        <f t="shared" ref="I29:I39" si="5">F29+H29</f>
        <v>786.74399999999991</v>
      </c>
      <c r="J29" s="45"/>
    </row>
    <row r="30" spans="1:10" ht="21" customHeight="1">
      <c r="A30" s="454"/>
      <c r="B30" s="263" t="s">
        <v>38</v>
      </c>
      <c r="C30" s="37">
        <v>1.2</v>
      </c>
      <c r="D30" s="36" t="s">
        <v>15</v>
      </c>
      <c r="E30" s="37">
        <v>1484</v>
      </c>
      <c r="F30" s="3">
        <f t="shared" si="3"/>
        <v>1780.8</v>
      </c>
      <c r="G30" s="37">
        <v>426</v>
      </c>
      <c r="H30" s="3">
        <f t="shared" si="4"/>
        <v>511.2</v>
      </c>
      <c r="I30" s="4">
        <f t="shared" si="5"/>
        <v>2292</v>
      </c>
      <c r="J30" s="45"/>
    </row>
    <row r="31" spans="1:10" ht="21" customHeight="1">
      <c r="A31" s="315"/>
      <c r="B31" s="379" t="s">
        <v>133</v>
      </c>
      <c r="C31" s="109">
        <v>8.3000000000000007</v>
      </c>
      <c r="D31" s="108" t="s">
        <v>15</v>
      </c>
      <c r="E31" s="109">
        <v>2149.5300000000002</v>
      </c>
      <c r="F31" s="109">
        <f t="shared" si="3"/>
        <v>17841.099000000002</v>
      </c>
      <c r="G31" s="109">
        <v>419</v>
      </c>
      <c r="H31" s="109">
        <f t="shared" si="4"/>
        <v>3477.7000000000003</v>
      </c>
      <c r="I31" s="88">
        <f t="shared" si="5"/>
        <v>21318.799000000003</v>
      </c>
      <c r="J31" s="110"/>
    </row>
    <row r="32" spans="1:10" ht="21" customHeight="1">
      <c r="A32" s="117"/>
      <c r="B32" s="263" t="s">
        <v>134</v>
      </c>
      <c r="C32" s="37">
        <v>38.9</v>
      </c>
      <c r="D32" s="36" t="s">
        <v>17</v>
      </c>
      <c r="E32" s="37">
        <v>479</v>
      </c>
      <c r="F32" s="37">
        <f t="shared" si="3"/>
        <v>18633.099999999999</v>
      </c>
      <c r="G32" s="37">
        <v>139</v>
      </c>
      <c r="H32" s="37">
        <f t="shared" si="4"/>
        <v>5407.0999999999995</v>
      </c>
      <c r="I32" s="8">
        <f t="shared" si="5"/>
        <v>24040.199999999997</v>
      </c>
      <c r="J32" s="45"/>
    </row>
    <row r="33" spans="1:10" ht="21" customHeight="1">
      <c r="A33" s="554"/>
      <c r="B33" s="172" t="s">
        <v>132</v>
      </c>
      <c r="C33" s="7"/>
      <c r="D33" s="6"/>
      <c r="E33" s="7"/>
      <c r="F33" s="7"/>
      <c r="G33" s="7"/>
      <c r="H33" s="7"/>
      <c r="I33" s="17"/>
      <c r="J33" s="92"/>
    </row>
    <row r="34" spans="1:10" ht="21" customHeight="1">
      <c r="A34" s="116"/>
      <c r="B34" s="24" t="s">
        <v>208</v>
      </c>
      <c r="C34" s="3">
        <v>61.7</v>
      </c>
      <c r="D34" s="5" t="s">
        <v>19</v>
      </c>
      <c r="E34" s="3">
        <v>29.11</v>
      </c>
      <c r="F34" s="3">
        <f t="shared" si="3"/>
        <v>1796.087</v>
      </c>
      <c r="G34" s="3">
        <v>4.4000000000000004</v>
      </c>
      <c r="H34" s="3">
        <f t="shared" si="4"/>
        <v>271.48</v>
      </c>
      <c r="I34" s="4">
        <f t="shared" si="5"/>
        <v>2067.567</v>
      </c>
      <c r="J34" s="23"/>
    </row>
    <row r="35" spans="1:10" ht="21" customHeight="1">
      <c r="A35" s="116"/>
      <c r="B35" s="24" t="s">
        <v>682</v>
      </c>
      <c r="C35" s="306">
        <v>741</v>
      </c>
      <c r="D35" s="115" t="s">
        <v>19</v>
      </c>
      <c r="E35" s="3">
        <v>23.52</v>
      </c>
      <c r="F35" s="3">
        <f t="shared" si="3"/>
        <v>17428.32</v>
      </c>
      <c r="G35" s="3">
        <v>3.6</v>
      </c>
      <c r="H35" s="3">
        <f t="shared" si="4"/>
        <v>2667.6</v>
      </c>
      <c r="I35" s="4">
        <f t="shared" si="5"/>
        <v>20095.919999999998</v>
      </c>
      <c r="J35" s="23"/>
    </row>
    <row r="36" spans="1:10" ht="21" customHeight="1">
      <c r="A36" s="116"/>
      <c r="B36" s="24" t="s">
        <v>683</v>
      </c>
      <c r="C36" s="306">
        <v>928</v>
      </c>
      <c r="D36" s="115" t="s">
        <v>19</v>
      </c>
      <c r="E36" s="3">
        <v>25.49</v>
      </c>
      <c r="F36" s="3">
        <f t="shared" si="3"/>
        <v>23654.719999999998</v>
      </c>
      <c r="G36" s="3">
        <v>3.6</v>
      </c>
      <c r="H36" s="3">
        <f t="shared" si="4"/>
        <v>3340.8</v>
      </c>
      <c r="I36" s="4">
        <f t="shared" si="5"/>
        <v>26995.519999999997</v>
      </c>
      <c r="J36" s="23"/>
    </row>
    <row r="37" spans="1:10" ht="21" customHeight="1">
      <c r="A37" s="116"/>
      <c r="B37" s="94" t="s">
        <v>39</v>
      </c>
      <c r="C37" s="3">
        <v>51</v>
      </c>
      <c r="D37" s="5" t="s">
        <v>19</v>
      </c>
      <c r="E37" s="3">
        <v>39.72</v>
      </c>
      <c r="F37" s="3">
        <f t="shared" si="3"/>
        <v>2025.72</v>
      </c>
      <c r="G37" s="3">
        <v>0</v>
      </c>
      <c r="H37" s="3">
        <v>0</v>
      </c>
      <c r="I37" s="4">
        <f t="shared" si="5"/>
        <v>2025.72</v>
      </c>
      <c r="J37" s="23"/>
    </row>
    <row r="38" spans="1:10" ht="21" customHeight="1">
      <c r="A38" s="116"/>
      <c r="B38" s="94" t="s">
        <v>40</v>
      </c>
      <c r="C38" s="3">
        <v>9</v>
      </c>
      <c r="D38" s="5" t="s">
        <v>19</v>
      </c>
      <c r="E38" s="3">
        <v>56.07</v>
      </c>
      <c r="F38" s="3">
        <f t="shared" si="3"/>
        <v>504.63</v>
      </c>
      <c r="G38" s="3">
        <v>0</v>
      </c>
      <c r="H38" s="3">
        <v>0</v>
      </c>
      <c r="I38" s="4">
        <f t="shared" si="5"/>
        <v>504.63</v>
      </c>
      <c r="J38" s="23"/>
    </row>
    <row r="39" spans="1:10" ht="21" customHeight="1">
      <c r="A39" s="454"/>
      <c r="B39" s="263" t="s">
        <v>93</v>
      </c>
      <c r="C39" s="37">
        <v>73.400000000000006</v>
      </c>
      <c r="D39" s="36" t="s">
        <v>17</v>
      </c>
      <c r="E39" s="37">
        <v>85</v>
      </c>
      <c r="F39" s="3">
        <f t="shared" si="3"/>
        <v>6239.0000000000009</v>
      </c>
      <c r="G39" s="37">
        <v>0</v>
      </c>
      <c r="H39" s="37">
        <v>0</v>
      </c>
      <c r="I39" s="4">
        <f t="shared" si="5"/>
        <v>6239.0000000000009</v>
      </c>
      <c r="J39" s="45"/>
    </row>
    <row r="40" spans="1:10" ht="21" customHeight="1" thickBot="1">
      <c r="A40" s="116"/>
      <c r="B40" s="316" t="s">
        <v>68</v>
      </c>
      <c r="C40" s="85"/>
      <c r="D40" s="115"/>
      <c r="E40" s="3"/>
      <c r="F40" s="3"/>
      <c r="G40" s="3"/>
      <c r="H40" s="3"/>
      <c r="I40" s="137">
        <f>SUM(I28:I39)</f>
        <v>110793.9</v>
      </c>
      <c r="J40" s="23"/>
    </row>
    <row r="41" spans="1:10" ht="21" customHeight="1">
      <c r="A41" s="168">
        <v>1.3</v>
      </c>
      <c r="B41" s="122" t="s">
        <v>171</v>
      </c>
      <c r="C41" s="3"/>
      <c r="D41" s="5"/>
      <c r="E41" s="3"/>
      <c r="F41" s="3"/>
      <c r="G41" s="3"/>
      <c r="H41" s="3"/>
      <c r="I41" s="28"/>
      <c r="J41" s="23"/>
    </row>
    <row r="42" spans="1:10" ht="21" customHeight="1">
      <c r="A42" s="168" t="s">
        <v>582</v>
      </c>
      <c r="B42" s="122" t="s">
        <v>179</v>
      </c>
      <c r="C42" s="3"/>
      <c r="D42" s="5"/>
      <c r="E42" s="3"/>
      <c r="F42" s="3"/>
      <c r="G42" s="3"/>
      <c r="H42" s="3"/>
      <c r="I42" s="4"/>
      <c r="J42" s="23"/>
    </row>
    <row r="43" spans="1:10" ht="21" customHeight="1">
      <c r="A43" s="117"/>
      <c r="B43" s="396" t="s">
        <v>584</v>
      </c>
      <c r="C43" s="3">
        <v>24</v>
      </c>
      <c r="D43" s="5" t="s">
        <v>20</v>
      </c>
      <c r="E43" s="3">
        <v>50</v>
      </c>
      <c r="F43" s="3">
        <f>C43*E43</f>
        <v>1200</v>
      </c>
      <c r="G43" s="3">
        <v>15</v>
      </c>
      <c r="H43" s="3">
        <f>C43*G43</f>
        <v>360</v>
      </c>
      <c r="I43" s="4">
        <f>F43+H43</f>
        <v>1560</v>
      </c>
      <c r="J43" s="23"/>
    </row>
    <row r="44" spans="1:10" ht="21" customHeight="1">
      <c r="A44" s="117"/>
      <c r="B44" s="396" t="s">
        <v>583</v>
      </c>
      <c r="C44" s="3">
        <v>52.4</v>
      </c>
      <c r="D44" s="5" t="s">
        <v>19</v>
      </c>
      <c r="E44" s="3">
        <v>27.1</v>
      </c>
      <c r="F44" s="3">
        <f>C44*E44</f>
        <v>1420.04</v>
      </c>
      <c r="G44" s="3">
        <v>10</v>
      </c>
      <c r="H44" s="3">
        <f>C44*G44</f>
        <v>524</v>
      </c>
      <c r="I44" s="4">
        <f>F44+H44</f>
        <v>1944.04</v>
      </c>
      <c r="J44" s="23"/>
    </row>
    <row r="45" spans="1:10" ht="21" customHeight="1">
      <c r="A45" s="117"/>
      <c r="B45" s="396" t="s">
        <v>585</v>
      </c>
      <c r="C45" s="3">
        <v>349</v>
      </c>
      <c r="D45" s="5" t="s">
        <v>19</v>
      </c>
      <c r="E45" s="3">
        <v>28.9</v>
      </c>
      <c r="F45" s="3">
        <f t="shared" ref="F45:F46" si="6">C45*E45</f>
        <v>10086.1</v>
      </c>
      <c r="G45" s="3">
        <v>10</v>
      </c>
      <c r="H45" s="3">
        <f t="shared" ref="H45:H46" si="7">C45*G45</f>
        <v>3490</v>
      </c>
      <c r="I45" s="4">
        <f t="shared" ref="I45:I46" si="8">F45+H45</f>
        <v>13576.1</v>
      </c>
      <c r="J45" s="23"/>
    </row>
    <row r="46" spans="1:10" ht="21" customHeight="1">
      <c r="A46" s="117"/>
      <c r="B46" s="396" t="s">
        <v>180</v>
      </c>
      <c r="C46" s="3">
        <v>11.4</v>
      </c>
      <c r="D46" s="5" t="s">
        <v>17</v>
      </c>
      <c r="E46" s="3">
        <v>65</v>
      </c>
      <c r="F46" s="3">
        <f t="shared" si="6"/>
        <v>741</v>
      </c>
      <c r="G46" s="3">
        <v>38</v>
      </c>
      <c r="H46" s="3">
        <f t="shared" si="7"/>
        <v>433.2</v>
      </c>
      <c r="I46" s="17">
        <f t="shared" si="8"/>
        <v>1174.2</v>
      </c>
      <c r="J46" s="23"/>
    </row>
    <row r="47" spans="1:10" ht="21" customHeight="1" thickBot="1">
      <c r="A47" s="117"/>
      <c r="B47" s="102" t="s">
        <v>181</v>
      </c>
      <c r="C47" s="3"/>
      <c r="D47" s="5"/>
      <c r="E47" s="3"/>
      <c r="F47" s="3"/>
      <c r="G47" s="3"/>
      <c r="H47" s="3"/>
      <c r="I47" s="137">
        <f>SUM(I43:I46)</f>
        <v>18254.34</v>
      </c>
      <c r="J47" s="23"/>
    </row>
    <row r="48" spans="1:10" ht="21" customHeight="1">
      <c r="A48" s="168" t="s">
        <v>586</v>
      </c>
      <c r="B48" s="122" t="s">
        <v>210</v>
      </c>
      <c r="C48" s="3"/>
      <c r="D48" s="5"/>
      <c r="E48" s="3"/>
      <c r="F48" s="3"/>
      <c r="G48" s="3"/>
      <c r="H48" s="3"/>
      <c r="I48" s="8"/>
      <c r="J48" s="23"/>
    </row>
    <row r="49" spans="1:10" ht="21" customHeight="1">
      <c r="A49" s="117"/>
      <c r="B49" s="396" t="s">
        <v>587</v>
      </c>
      <c r="C49" s="3">
        <v>228.6</v>
      </c>
      <c r="D49" s="5" t="s">
        <v>19</v>
      </c>
      <c r="E49" s="3">
        <v>28.8</v>
      </c>
      <c r="F49" s="3">
        <f>C49*E49</f>
        <v>6583.68</v>
      </c>
      <c r="G49" s="3">
        <v>10</v>
      </c>
      <c r="H49" s="3">
        <f>C49*G49</f>
        <v>2286</v>
      </c>
      <c r="I49" s="4">
        <f>F49+H49</f>
        <v>8869.68</v>
      </c>
      <c r="J49" s="23"/>
    </row>
    <row r="50" spans="1:10" ht="21" customHeight="1">
      <c r="A50" s="117"/>
      <c r="B50" s="396" t="s">
        <v>588</v>
      </c>
      <c r="C50" s="3">
        <v>210.3</v>
      </c>
      <c r="D50" s="5" t="s">
        <v>19</v>
      </c>
      <c r="E50" s="3">
        <v>28.8</v>
      </c>
      <c r="F50" s="3">
        <f t="shared" ref="F50:F51" si="9">C50*E50</f>
        <v>6056.64</v>
      </c>
      <c r="G50" s="3">
        <v>10</v>
      </c>
      <c r="H50" s="3">
        <f t="shared" ref="H50:H51" si="10">C50*G50</f>
        <v>2103</v>
      </c>
      <c r="I50" s="4">
        <f t="shared" ref="I50:I51" si="11">F50+H50</f>
        <v>8159.64</v>
      </c>
      <c r="J50" s="23"/>
    </row>
    <row r="51" spans="1:10" ht="21" customHeight="1">
      <c r="A51" s="117"/>
      <c r="B51" s="396" t="s">
        <v>180</v>
      </c>
      <c r="C51" s="3">
        <v>20.7</v>
      </c>
      <c r="D51" s="5" t="s">
        <v>17</v>
      </c>
      <c r="E51" s="3">
        <v>65</v>
      </c>
      <c r="F51" s="3">
        <f t="shared" si="9"/>
        <v>1345.5</v>
      </c>
      <c r="G51" s="3">
        <v>38</v>
      </c>
      <c r="H51" s="3">
        <f t="shared" si="10"/>
        <v>786.6</v>
      </c>
      <c r="I51" s="17">
        <f t="shared" si="11"/>
        <v>2132.1</v>
      </c>
      <c r="J51" s="23"/>
    </row>
    <row r="52" spans="1:10" ht="21" customHeight="1" thickBot="1">
      <c r="A52" s="117"/>
      <c r="B52" s="102" t="s">
        <v>211</v>
      </c>
      <c r="C52" s="3"/>
      <c r="D52" s="5"/>
      <c r="E52" s="3"/>
      <c r="F52" s="3"/>
      <c r="G52" s="3"/>
      <c r="H52" s="3"/>
      <c r="I52" s="137">
        <f>SUM(I49:I51)</f>
        <v>19161.419999999998</v>
      </c>
      <c r="J52" s="23"/>
    </row>
    <row r="53" spans="1:10" ht="21" customHeight="1">
      <c r="A53" s="324"/>
      <c r="B53" s="139"/>
      <c r="C53" s="147"/>
      <c r="D53" s="146"/>
      <c r="E53" s="147"/>
      <c r="F53" s="147"/>
      <c r="G53" s="147"/>
      <c r="H53" s="147"/>
      <c r="I53" s="104"/>
      <c r="J53" s="148"/>
    </row>
    <row r="54" spans="1:10" ht="21" customHeight="1">
      <c r="A54" s="168" t="s">
        <v>589</v>
      </c>
      <c r="B54" s="122" t="s">
        <v>590</v>
      </c>
      <c r="C54" s="37"/>
      <c r="D54" s="36"/>
      <c r="E54" s="37"/>
      <c r="F54" s="37"/>
      <c r="G54" s="37"/>
      <c r="H54" s="37"/>
      <c r="I54" s="8"/>
      <c r="J54" s="45"/>
    </row>
    <row r="55" spans="1:10" ht="21" customHeight="1">
      <c r="A55" s="117"/>
      <c r="B55" s="396" t="s">
        <v>591</v>
      </c>
      <c r="C55" s="3">
        <v>561.1</v>
      </c>
      <c r="D55" s="5" t="s">
        <v>19</v>
      </c>
      <c r="E55" s="3">
        <v>28.8</v>
      </c>
      <c r="F55" s="3">
        <f>C55*E55</f>
        <v>16159.68</v>
      </c>
      <c r="G55" s="3">
        <v>10</v>
      </c>
      <c r="H55" s="3">
        <f>C55*G55</f>
        <v>5611</v>
      </c>
      <c r="I55" s="4">
        <f>F55+H55</f>
        <v>21770.68</v>
      </c>
      <c r="J55" s="23"/>
    </row>
    <row r="56" spans="1:10" ht="21" customHeight="1">
      <c r="A56" s="117"/>
      <c r="B56" s="396" t="s">
        <v>588</v>
      </c>
      <c r="C56" s="3">
        <v>294.39999999999998</v>
      </c>
      <c r="D56" s="5" t="s">
        <v>19</v>
      </c>
      <c r="E56" s="3">
        <v>28.8</v>
      </c>
      <c r="F56" s="3">
        <f t="shared" ref="F56:F57" si="12">C56*E56</f>
        <v>8478.7199999999993</v>
      </c>
      <c r="G56" s="3">
        <v>10</v>
      </c>
      <c r="H56" s="3">
        <f t="shared" ref="H56:H57" si="13">C56*G56</f>
        <v>2944</v>
      </c>
      <c r="I56" s="4">
        <f t="shared" ref="I56:I57" si="14">F56+H56</f>
        <v>11422.72</v>
      </c>
      <c r="J56" s="23"/>
    </row>
    <row r="57" spans="1:10" ht="21" customHeight="1">
      <c r="A57" s="117"/>
      <c r="B57" s="396" t="s">
        <v>180</v>
      </c>
      <c r="C57" s="3">
        <v>43.4</v>
      </c>
      <c r="D57" s="5" t="s">
        <v>17</v>
      </c>
      <c r="E57" s="3">
        <v>65</v>
      </c>
      <c r="F57" s="3">
        <f t="shared" si="12"/>
        <v>2821</v>
      </c>
      <c r="G57" s="3">
        <v>38</v>
      </c>
      <c r="H57" s="3">
        <f t="shared" si="13"/>
        <v>1649.2</v>
      </c>
      <c r="I57" s="17">
        <f t="shared" si="14"/>
        <v>4470.2</v>
      </c>
      <c r="J57" s="23"/>
    </row>
    <row r="58" spans="1:10" ht="21" customHeight="1" thickBot="1">
      <c r="A58" s="116"/>
      <c r="B58" s="96" t="s">
        <v>592</v>
      </c>
      <c r="C58" s="3"/>
      <c r="D58" s="5"/>
      <c r="E58" s="3"/>
      <c r="F58" s="3"/>
      <c r="G58" s="3"/>
      <c r="H58" s="3"/>
      <c r="I58" s="630">
        <f>SUM(I55:I57)</f>
        <v>37663.599999999999</v>
      </c>
      <c r="J58" s="23"/>
    </row>
    <row r="59" spans="1:10" ht="21" customHeight="1" thickBot="1">
      <c r="A59" s="117"/>
      <c r="B59" s="102" t="s">
        <v>182</v>
      </c>
      <c r="C59" s="37"/>
      <c r="D59" s="36"/>
      <c r="E59" s="37"/>
      <c r="F59" s="37"/>
      <c r="G59" s="37"/>
      <c r="H59" s="37"/>
      <c r="I59" s="120">
        <f>I47+I52+I58</f>
        <v>75079.359999999986</v>
      </c>
      <c r="J59" s="45"/>
    </row>
    <row r="60" spans="1:10" ht="21" customHeight="1" thickBot="1">
      <c r="A60" s="117"/>
      <c r="B60" s="102" t="s">
        <v>21</v>
      </c>
      <c r="C60" s="3"/>
      <c r="D60" s="5"/>
      <c r="E60" s="3"/>
      <c r="F60" s="3"/>
      <c r="G60" s="3"/>
      <c r="H60" s="3"/>
      <c r="I60" s="137">
        <f>I26+I40+I59</f>
        <v>217846.05</v>
      </c>
      <c r="J60" s="23"/>
    </row>
    <row r="61" spans="1:10" ht="21" customHeight="1">
      <c r="A61" s="117"/>
      <c r="B61" s="102"/>
      <c r="C61" s="3"/>
      <c r="D61" s="5"/>
      <c r="E61" s="3"/>
      <c r="F61" s="3"/>
      <c r="G61" s="3"/>
      <c r="H61" s="3"/>
      <c r="I61" s="8"/>
      <c r="J61" s="23"/>
    </row>
    <row r="62" spans="1:10" ht="21" customHeight="1">
      <c r="A62" s="168">
        <v>2</v>
      </c>
      <c r="B62" s="122" t="s">
        <v>9</v>
      </c>
      <c r="C62" s="37"/>
      <c r="D62" s="36"/>
      <c r="E62" s="37"/>
      <c r="F62" s="37"/>
      <c r="G62" s="37"/>
      <c r="H62" s="37"/>
      <c r="I62" s="8"/>
      <c r="J62" s="45"/>
    </row>
    <row r="63" spans="1:10" ht="21" customHeight="1">
      <c r="A63" s="168">
        <v>2.1</v>
      </c>
      <c r="B63" s="122" t="s">
        <v>96</v>
      </c>
      <c r="C63" s="3"/>
      <c r="D63" s="5"/>
      <c r="E63" s="3"/>
      <c r="F63" s="3"/>
      <c r="G63" s="3"/>
      <c r="H63" s="3"/>
      <c r="I63" s="4"/>
      <c r="J63" s="23"/>
    </row>
    <row r="64" spans="1:10" ht="21" customHeight="1">
      <c r="A64" s="117"/>
      <c r="B64" s="396" t="s">
        <v>593</v>
      </c>
      <c r="C64" s="3">
        <v>38</v>
      </c>
      <c r="D64" s="5" t="s">
        <v>17</v>
      </c>
      <c r="E64" s="3">
        <v>370</v>
      </c>
      <c r="F64" s="3">
        <f>C64*E64</f>
        <v>14060</v>
      </c>
      <c r="G64" s="3">
        <v>70</v>
      </c>
      <c r="H64" s="3">
        <f>C64*G64</f>
        <v>2660</v>
      </c>
      <c r="I64" s="4">
        <f>F64+H64</f>
        <v>16720</v>
      </c>
      <c r="J64" s="23"/>
    </row>
    <row r="65" spans="1:10" ht="21" customHeight="1">
      <c r="A65" s="117"/>
      <c r="B65" s="251" t="s">
        <v>594</v>
      </c>
      <c r="C65" s="3"/>
      <c r="D65" s="5"/>
      <c r="E65" s="3"/>
      <c r="F65" s="3"/>
      <c r="G65" s="3"/>
      <c r="H65" s="3"/>
      <c r="I65" s="4"/>
      <c r="J65" s="23"/>
    </row>
    <row r="66" spans="1:10" ht="21" customHeight="1">
      <c r="A66" s="117"/>
      <c r="B66" s="396" t="s">
        <v>456</v>
      </c>
      <c r="C66" s="3">
        <v>18.8</v>
      </c>
      <c r="D66" s="5" t="s">
        <v>22</v>
      </c>
      <c r="E66" s="3">
        <v>305</v>
      </c>
      <c r="F66" s="3">
        <f t="shared" ref="F66:F72" si="15">C66*E66</f>
        <v>5734</v>
      </c>
      <c r="G66" s="3">
        <v>50</v>
      </c>
      <c r="H66" s="3">
        <f t="shared" ref="H66:H72" si="16">C66*G66</f>
        <v>940</v>
      </c>
      <c r="I66" s="4">
        <f t="shared" ref="I66:I72" si="17">F66+H66</f>
        <v>6674</v>
      </c>
      <c r="J66" s="23"/>
    </row>
    <row r="67" spans="1:10" ht="21" customHeight="1">
      <c r="A67" s="117"/>
      <c r="B67" s="251" t="s">
        <v>594</v>
      </c>
      <c r="C67" s="3"/>
      <c r="D67" s="5"/>
      <c r="E67" s="3"/>
      <c r="F67" s="3"/>
      <c r="G67" s="3"/>
      <c r="H67" s="3"/>
      <c r="I67" s="4"/>
      <c r="J67" s="23"/>
    </row>
    <row r="68" spans="1:10" ht="21" customHeight="1">
      <c r="A68" s="117"/>
      <c r="B68" s="396" t="s">
        <v>595</v>
      </c>
      <c r="C68" s="3">
        <v>6</v>
      </c>
      <c r="D68" s="5" t="s">
        <v>17</v>
      </c>
      <c r="E68" s="3">
        <v>300</v>
      </c>
      <c r="F68" s="3">
        <f t="shared" si="15"/>
        <v>1800</v>
      </c>
      <c r="G68" s="3">
        <v>70</v>
      </c>
      <c r="H68" s="3">
        <f t="shared" si="16"/>
        <v>420</v>
      </c>
      <c r="I68" s="4">
        <f t="shared" si="17"/>
        <v>2220</v>
      </c>
      <c r="J68" s="23"/>
    </row>
    <row r="69" spans="1:10" ht="21" customHeight="1">
      <c r="A69" s="99"/>
      <c r="B69" s="94" t="s">
        <v>983</v>
      </c>
      <c r="C69" s="3">
        <v>10.050000000000001</v>
      </c>
      <c r="D69" s="5" t="s">
        <v>22</v>
      </c>
      <c r="E69" s="3">
        <v>450</v>
      </c>
      <c r="F69" s="3">
        <f>C69*E69</f>
        <v>4522.5</v>
      </c>
      <c r="G69" s="3">
        <v>25</v>
      </c>
      <c r="H69" s="3">
        <f>C69*G69</f>
        <v>251.25000000000003</v>
      </c>
      <c r="I69" s="4">
        <f>F69+H69</f>
        <v>4773.75</v>
      </c>
      <c r="J69" s="326"/>
    </row>
    <row r="70" spans="1:10" ht="21" customHeight="1">
      <c r="A70" s="295"/>
      <c r="B70" s="94" t="s">
        <v>462</v>
      </c>
      <c r="C70" s="3">
        <v>2</v>
      </c>
      <c r="D70" s="5" t="s">
        <v>20</v>
      </c>
      <c r="E70" s="3">
        <v>40</v>
      </c>
      <c r="F70" s="3">
        <f>C70*E70</f>
        <v>80</v>
      </c>
      <c r="G70" s="3">
        <v>15</v>
      </c>
      <c r="H70" s="3">
        <f>C70*G70</f>
        <v>30</v>
      </c>
      <c r="I70" s="4">
        <f>F70+H70</f>
        <v>110</v>
      </c>
      <c r="J70" s="326"/>
    </row>
    <row r="71" spans="1:10" ht="21" customHeight="1">
      <c r="A71" s="117"/>
      <c r="B71" s="396" t="s">
        <v>596</v>
      </c>
      <c r="C71" s="3">
        <v>6</v>
      </c>
      <c r="D71" s="5" t="s">
        <v>22</v>
      </c>
      <c r="E71" s="3">
        <v>118.93</v>
      </c>
      <c r="F71" s="3">
        <f t="shared" si="15"/>
        <v>713.58</v>
      </c>
      <c r="G71" s="3">
        <v>75</v>
      </c>
      <c r="H71" s="3">
        <f t="shared" si="16"/>
        <v>450</v>
      </c>
      <c r="I71" s="4">
        <f t="shared" si="17"/>
        <v>1163.58</v>
      </c>
      <c r="J71" s="23"/>
    </row>
    <row r="72" spans="1:10" ht="21" customHeight="1">
      <c r="A72" s="117"/>
      <c r="B72" s="396" t="s">
        <v>273</v>
      </c>
      <c r="C72" s="3">
        <v>1</v>
      </c>
      <c r="D72" s="5" t="s">
        <v>5</v>
      </c>
      <c r="E72" s="3">
        <f>ROUND((F71*40%), 1)</f>
        <v>285.39999999999998</v>
      </c>
      <c r="F72" s="3">
        <f t="shared" si="15"/>
        <v>285.39999999999998</v>
      </c>
      <c r="G72" s="3">
        <f>E72*30%</f>
        <v>85.61999999999999</v>
      </c>
      <c r="H72" s="3">
        <f t="shared" si="16"/>
        <v>85.61999999999999</v>
      </c>
      <c r="I72" s="17">
        <f t="shared" si="17"/>
        <v>371.02</v>
      </c>
      <c r="J72" s="23"/>
    </row>
    <row r="73" spans="1:10" ht="21" customHeight="1" thickBot="1">
      <c r="A73" s="117"/>
      <c r="B73" s="102" t="s">
        <v>97</v>
      </c>
      <c r="C73" s="3"/>
      <c r="D73" s="5"/>
      <c r="E73" s="3"/>
      <c r="F73" s="3"/>
      <c r="G73" s="3"/>
      <c r="H73" s="3"/>
      <c r="I73" s="137">
        <f>SUM(I64:I72)</f>
        <v>32032.350000000002</v>
      </c>
      <c r="J73" s="23"/>
    </row>
    <row r="74" spans="1:10" s="26" customFormat="1" ht="21" customHeight="1">
      <c r="A74" s="168">
        <v>2.2000000000000002</v>
      </c>
      <c r="B74" s="122" t="s">
        <v>98</v>
      </c>
      <c r="C74" s="4"/>
      <c r="D74" s="299"/>
      <c r="E74" s="4"/>
      <c r="F74" s="4"/>
      <c r="G74" s="4"/>
      <c r="H74" s="4"/>
      <c r="I74" s="8"/>
      <c r="J74" s="67"/>
    </row>
    <row r="75" spans="1:10" ht="21" customHeight="1">
      <c r="A75" s="315"/>
      <c r="B75" s="456" t="s">
        <v>987</v>
      </c>
      <c r="C75" s="109">
        <v>40</v>
      </c>
      <c r="D75" s="108" t="s">
        <v>17</v>
      </c>
      <c r="E75" s="109">
        <v>0</v>
      </c>
      <c r="F75" s="109">
        <f>C75*E75</f>
        <v>0</v>
      </c>
      <c r="G75" s="109">
        <v>40</v>
      </c>
      <c r="H75" s="109">
        <f>C75*G75</f>
        <v>1600</v>
      </c>
      <c r="I75" s="88">
        <f>F75+H75</f>
        <v>1600</v>
      </c>
      <c r="J75" s="110"/>
    </row>
    <row r="76" spans="1:10" ht="21" customHeight="1" thickBot="1">
      <c r="A76" s="117"/>
      <c r="B76" s="102" t="s">
        <v>99</v>
      </c>
      <c r="C76" s="37"/>
      <c r="D76" s="36"/>
      <c r="E76" s="37"/>
      <c r="F76" s="37"/>
      <c r="G76" s="37"/>
      <c r="H76" s="37"/>
      <c r="I76" s="120">
        <f>SUM(I75)</f>
        <v>1600</v>
      </c>
      <c r="J76" s="45"/>
    </row>
    <row r="77" spans="1:10" ht="21" customHeight="1">
      <c r="A77" s="168">
        <v>2.2999999999999998</v>
      </c>
      <c r="B77" s="122" t="s">
        <v>100</v>
      </c>
      <c r="C77" s="37"/>
      <c r="D77" s="36"/>
      <c r="E77" s="37"/>
      <c r="F77" s="37"/>
      <c r="G77" s="37"/>
      <c r="H77" s="37"/>
      <c r="I77" s="8"/>
      <c r="J77" s="45"/>
    </row>
    <row r="78" spans="1:10" ht="21" customHeight="1">
      <c r="A78" s="117"/>
      <c r="B78" s="396" t="s">
        <v>597</v>
      </c>
      <c r="C78" s="3">
        <v>85</v>
      </c>
      <c r="D78" s="5" t="s">
        <v>17</v>
      </c>
      <c r="E78" s="3">
        <v>370</v>
      </c>
      <c r="F78" s="3">
        <f>C78*E78</f>
        <v>31450</v>
      </c>
      <c r="G78" s="3">
        <v>70</v>
      </c>
      <c r="H78" s="3">
        <f>C78*G78</f>
        <v>5950</v>
      </c>
      <c r="I78" s="4">
        <f>F78+H78</f>
        <v>37400</v>
      </c>
      <c r="J78" s="52" t="s">
        <v>598</v>
      </c>
    </row>
    <row r="79" spans="1:10" ht="21" customHeight="1">
      <c r="A79" s="117"/>
      <c r="B79" s="251" t="s">
        <v>594</v>
      </c>
      <c r="C79" s="3"/>
      <c r="D79" s="5"/>
      <c r="E79" s="3"/>
      <c r="F79" s="3"/>
      <c r="G79" s="3"/>
      <c r="H79" s="3"/>
      <c r="I79" s="4"/>
      <c r="J79" s="52"/>
    </row>
    <row r="80" spans="1:10" ht="21" customHeight="1">
      <c r="A80" s="117"/>
      <c r="B80" s="396" t="s">
        <v>599</v>
      </c>
      <c r="C80" s="3">
        <v>4.5999999999999996</v>
      </c>
      <c r="D80" s="5" t="s">
        <v>17</v>
      </c>
      <c r="E80" s="3">
        <v>300</v>
      </c>
      <c r="F80" s="3">
        <f t="shared" ref="F80:F81" si="18">C80*E80</f>
        <v>1380</v>
      </c>
      <c r="G80" s="3">
        <v>70</v>
      </c>
      <c r="H80" s="3">
        <f t="shared" ref="H80:H81" si="19">C80*G80</f>
        <v>322</v>
      </c>
      <c r="I80" s="4">
        <f t="shared" ref="I80:I81" si="20">F80+H80</f>
        <v>1702</v>
      </c>
      <c r="J80" s="52" t="s">
        <v>600</v>
      </c>
    </row>
    <row r="81" spans="1:10" ht="21" customHeight="1">
      <c r="A81" s="117"/>
      <c r="B81" s="396" t="s">
        <v>601</v>
      </c>
      <c r="C81" s="3">
        <v>137</v>
      </c>
      <c r="D81" s="5" t="s">
        <v>22</v>
      </c>
      <c r="E81" s="3">
        <v>250</v>
      </c>
      <c r="F81" s="3">
        <f t="shared" si="18"/>
        <v>34250</v>
      </c>
      <c r="G81" s="3">
        <v>50</v>
      </c>
      <c r="H81" s="3">
        <f t="shared" si="19"/>
        <v>6850</v>
      </c>
      <c r="I81" s="17">
        <f t="shared" si="20"/>
        <v>41100</v>
      </c>
      <c r="J81" s="23"/>
    </row>
    <row r="82" spans="1:10" ht="21" customHeight="1" thickBot="1">
      <c r="A82" s="117"/>
      <c r="B82" s="102" t="s">
        <v>101</v>
      </c>
      <c r="C82" s="3"/>
      <c r="D82" s="5"/>
      <c r="E82" s="3"/>
      <c r="F82" s="3"/>
      <c r="G82" s="3"/>
      <c r="H82" s="3"/>
      <c r="I82" s="137">
        <f>SUM(I78:I81)</f>
        <v>80202</v>
      </c>
      <c r="J82" s="23"/>
    </row>
    <row r="83" spans="1:10" ht="21" customHeight="1">
      <c r="A83" s="99">
        <v>2.4</v>
      </c>
      <c r="B83" s="340" t="s">
        <v>104</v>
      </c>
      <c r="C83" s="3"/>
      <c r="D83" s="5"/>
      <c r="E83" s="3"/>
      <c r="F83" s="3"/>
      <c r="G83" s="3"/>
      <c r="H83" s="3"/>
      <c r="I83" s="631"/>
      <c r="J83" s="23"/>
    </row>
    <row r="84" spans="1:10" ht="21" customHeight="1">
      <c r="A84" s="117"/>
      <c r="B84" s="396" t="s">
        <v>499</v>
      </c>
      <c r="C84" s="37">
        <v>1</v>
      </c>
      <c r="D84" s="36" t="s">
        <v>20</v>
      </c>
      <c r="E84" s="37">
        <v>21930</v>
      </c>
      <c r="F84" s="37">
        <f>C84*E84</f>
        <v>21930</v>
      </c>
      <c r="G84" s="37">
        <v>0</v>
      </c>
      <c r="H84" s="37">
        <f>C84*G84</f>
        <v>0</v>
      </c>
      <c r="I84" s="28">
        <f>F84+H84</f>
        <v>21930</v>
      </c>
      <c r="J84" s="45"/>
    </row>
    <row r="85" spans="1:10" ht="21" customHeight="1" thickBot="1">
      <c r="A85" s="117"/>
      <c r="B85" s="102" t="s">
        <v>254</v>
      </c>
      <c r="C85" s="3"/>
      <c r="D85" s="5"/>
      <c r="E85" s="3"/>
      <c r="F85" s="3"/>
      <c r="G85" s="3"/>
      <c r="H85" s="3"/>
      <c r="I85" s="137">
        <f>SUM(I84)</f>
        <v>21930</v>
      </c>
      <c r="J85" s="23"/>
    </row>
    <row r="86" spans="1:10" ht="21" customHeight="1">
      <c r="A86" s="168">
        <v>2.5</v>
      </c>
      <c r="B86" s="122" t="s">
        <v>184</v>
      </c>
      <c r="C86" s="3"/>
      <c r="D86" s="5"/>
      <c r="E86" s="3"/>
      <c r="F86" s="3"/>
      <c r="G86" s="3"/>
      <c r="H86" s="3"/>
      <c r="I86" s="8"/>
      <c r="J86" s="23"/>
    </row>
    <row r="87" spans="1:10" ht="21" customHeight="1">
      <c r="A87" s="168" t="s">
        <v>491</v>
      </c>
      <c r="B87" s="122" t="s">
        <v>602</v>
      </c>
      <c r="C87" s="3"/>
      <c r="D87" s="5"/>
      <c r="E87" s="3"/>
      <c r="F87" s="3"/>
      <c r="G87" s="3"/>
      <c r="H87" s="3"/>
      <c r="I87" s="4"/>
      <c r="J87" s="23"/>
    </row>
    <row r="88" spans="1:10" ht="21" customHeight="1">
      <c r="A88" s="117"/>
      <c r="B88" s="396" t="s">
        <v>604</v>
      </c>
      <c r="C88" s="3">
        <v>120</v>
      </c>
      <c r="D88" s="5" t="s">
        <v>20</v>
      </c>
      <c r="E88" s="3">
        <v>50</v>
      </c>
      <c r="F88" s="3">
        <f t="shared" ref="F88:F96" si="21">C88*E88</f>
        <v>6000</v>
      </c>
      <c r="G88" s="3">
        <v>15</v>
      </c>
      <c r="H88" s="3">
        <f t="shared" ref="H88:H96" si="22">C88*G88</f>
        <v>1800</v>
      </c>
      <c r="I88" s="4">
        <f t="shared" ref="I88:I96" si="23">F88+H88</f>
        <v>7800</v>
      </c>
      <c r="J88" s="23"/>
    </row>
    <row r="89" spans="1:10" ht="21" customHeight="1">
      <c r="A89" s="117"/>
      <c r="B89" s="396" t="s">
        <v>603</v>
      </c>
      <c r="C89" s="3">
        <v>116.4</v>
      </c>
      <c r="D89" s="5" t="s">
        <v>19</v>
      </c>
      <c r="E89" s="3">
        <v>27.7</v>
      </c>
      <c r="F89" s="3">
        <f>C89*E89</f>
        <v>3224.28</v>
      </c>
      <c r="G89" s="3">
        <v>10</v>
      </c>
      <c r="H89" s="3">
        <f>C89*G89</f>
        <v>1164</v>
      </c>
      <c r="I89" s="4">
        <f>F89+H89</f>
        <v>4388.2800000000007</v>
      </c>
      <c r="J89" s="23"/>
    </row>
    <row r="90" spans="1:10" ht="21" customHeight="1">
      <c r="A90" s="117"/>
      <c r="B90" s="396" t="s">
        <v>591</v>
      </c>
      <c r="C90" s="3">
        <v>1402.8</v>
      </c>
      <c r="D90" s="5" t="s">
        <v>19</v>
      </c>
      <c r="E90" s="3">
        <v>28.2</v>
      </c>
      <c r="F90" s="3">
        <f t="shared" si="21"/>
        <v>39558.959999999999</v>
      </c>
      <c r="G90" s="3">
        <v>10</v>
      </c>
      <c r="H90" s="3">
        <f t="shared" si="22"/>
        <v>14028</v>
      </c>
      <c r="I90" s="4">
        <f t="shared" si="23"/>
        <v>53586.96</v>
      </c>
      <c r="J90" s="23"/>
    </row>
    <row r="91" spans="1:10" ht="21" customHeight="1">
      <c r="A91" s="117"/>
      <c r="B91" s="396" t="s">
        <v>605</v>
      </c>
      <c r="C91" s="3">
        <v>14.3</v>
      </c>
      <c r="D91" s="5" t="s">
        <v>19</v>
      </c>
      <c r="E91" s="3">
        <v>29.5</v>
      </c>
      <c r="F91" s="3">
        <f t="shared" si="21"/>
        <v>421.85</v>
      </c>
      <c r="G91" s="3">
        <v>10</v>
      </c>
      <c r="H91" s="3">
        <f t="shared" si="22"/>
        <v>143</v>
      </c>
      <c r="I91" s="4">
        <f t="shared" si="23"/>
        <v>564.85</v>
      </c>
      <c r="J91" s="23"/>
    </row>
    <row r="92" spans="1:10" ht="21" customHeight="1">
      <c r="A92" s="117"/>
      <c r="B92" s="396" t="s">
        <v>606</v>
      </c>
      <c r="C92" s="3">
        <v>9.3000000000000007</v>
      </c>
      <c r="D92" s="5" t="s">
        <v>19</v>
      </c>
      <c r="E92" s="3">
        <v>27.7</v>
      </c>
      <c r="F92" s="3">
        <f t="shared" si="21"/>
        <v>257.61</v>
      </c>
      <c r="G92" s="3">
        <v>10</v>
      </c>
      <c r="H92" s="3">
        <f t="shared" si="22"/>
        <v>93</v>
      </c>
      <c r="I92" s="4">
        <f t="shared" si="23"/>
        <v>350.61</v>
      </c>
      <c r="J92" s="23"/>
    </row>
    <row r="93" spans="1:10" ht="21" customHeight="1">
      <c r="A93" s="117"/>
      <c r="B93" s="396" t="s">
        <v>180</v>
      </c>
      <c r="C93" s="3">
        <v>82.8</v>
      </c>
      <c r="D93" s="5" t="s">
        <v>17</v>
      </c>
      <c r="E93" s="3">
        <v>65</v>
      </c>
      <c r="F93" s="3">
        <f t="shared" si="21"/>
        <v>5382</v>
      </c>
      <c r="G93" s="3">
        <v>38</v>
      </c>
      <c r="H93" s="3">
        <f t="shared" si="22"/>
        <v>3146.4</v>
      </c>
      <c r="I93" s="4">
        <f t="shared" si="23"/>
        <v>8528.4</v>
      </c>
      <c r="J93" s="23"/>
    </row>
    <row r="94" spans="1:10" ht="21" customHeight="1">
      <c r="A94" s="117"/>
      <c r="B94" s="396" t="s">
        <v>607</v>
      </c>
      <c r="C94" s="3">
        <v>75.8</v>
      </c>
      <c r="D94" s="5" t="s">
        <v>17</v>
      </c>
      <c r="E94" s="3">
        <v>260</v>
      </c>
      <c r="F94" s="3">
        <f t="shared" si="21"/>
        <v>19708</v>
      </c>
      <c r="G94" s="3">
        <v>52</v>
      </c>
      <c r="H94" s="3">
        <f t="shared" si="22"/>
        <v>3941.6</v>
      </c>
      <c r="I94" s="4">
        <f t="shared" si="23"/>
        <v>23649.599999999999</v>
      </c>
      <c r="J94" s="23"/>
    </row>
    <row r="95" spans="1:10" ht="21" customHeight="1">
      <c r="A95" s="117"/>
      <c r="B95" s="396" t="s">
        <v>608</v>
      </c>
      <c r="C95" s="3">
        <v>3</v>
      </c>
      <c r="D95" s="5" t="s">
        <v>20</v>
      </c>
      <c r="E95" s="3">
        <v>212</v>
      </c>
      <c r="F95" s="3">
        <f t="shared" si="21"/>
        <v>636</v>
      </c>
      <c r="G95" s="3">
        <v>0</v>
      </c>
      <c r="H95" s="3">
        <f t="shared" si="22"/>
        <v>0</v>
      </c>
      <c r="I95" s="4">
        <f t="shared" si="23"/>
        <v>636</v>
      </c>
      <c r="J95" s="23"/>
    </row>
    <row r="96" spans="1:10" ht="21" customHeight="1">
      <c r="A96" s="117"/>
      <c r="B96" s="396" t="s">
        <v>609</v>
      </c>
      <c r="C96" s="3">
        <v>1</v>
      </c>
      <c r="D96" s="5" t="s">
        <v>20</v>
      </c>
      <c r="E96" s="3">
        <v>750</v>
      </c>
      <c r="F96" s="3">
        <f t="shared" si="21"/>
        <v>750</v>
      </c>
      <c r="G96" s="3">
        <v>0</v>
      </c>
      <c r="H96" s="3">
        <f t="shared" si="22"/>
        <v>0</v>
      </c>
      <c r="I96" s="17">
        <f t="shared" si="23"/>
        <v>750</v>
      </c>
      <c r="J96" s="23"/>
    </row>
    <row r="97" spans="1:10" ht="21" customHeight="1">
      <c r="A97" s="324"/>
      <c r="B97" s="139" t="s">
        <v>610</v>
      </c>
      <c r="C97" s="109"/>
      <c r="D97" s="108"/>
      <c r="E97" s="109"/>
      <c r="F97" s="109"/>
      <c r="G97" s="109"/>
      <c r="H97" s="109"/>
      <c r="I97" s="562">
        <f>SUM(I88:I96)</f>
        <v>100254.70000000001</v>
      </c>
      <c r="J97" s="110"/>
    </row>
    <row r="98" spans="1:10" ht="21" customHeight="1">
      <c r="A98" s="168" t="s">
        <v>503</v>
      </c>
      <c r="B98" s="122" t="s">
        <v>412</v>
      </c>
      <c r="C98" s="37"/>
      <c r="D98" s="36"/>
      <c r="E98" s="37"/>
      <c r="F98" s="37"/>
      <c r="G98" s="37"/>
      <c r="H98" s="37"/>
      <c r="I98" s="8"/>
      <c r="J98" s="45"/>
    </row>
    <row r="99" spans="1:10" ht="21" customHeight="1">
      <c r="A99" s="117"/>
      <c r="B99" s="396" t="s">
        <v>611</v>
      </c>
      <c r="C99" s="3">
        <v>2</v>
      </c>
      <c r="D99" s="5" t="s">
        <v>20</v>
      </c>
      <c r="E99" s="3">
        <v>5100</v>
      </c>
      <c r="F99" s="3">
        <f>C99*E99</f>
        <v>10200</v>
      </c>
      <c r="G99" s="3">
        <v>0</v>
      </c>
      <c r="H99" s="3">
        <f>C99*G99</f>
        <v>0</v>
      </c>
      <c r="I99" s="4">
        <f>F99+H99</f>
        <v>10200</v>
      </c>
      <c r="J99" s="23"/>
    </row>
    <row r="100" spans="1:10" ht="21" customHeight="1">
      <c r="A100" s="117"/>
      <c r="B100" s="396" t="s">
        <v>612</v>
      </c>
      <c r="C100" s="3"/>
      <c r="D100" s="5"/>
      <c r="E100" s="3"/>
      <c r="F100" s="3"/>
      <c r="G100" s="3"/>
      <c r="H100" s="3"/>
      <c r="I100" s="4"/>
      <c r="J100" s="23"/>
    </row>
    <row r="101" spans="1:10" ht="21" customHeight="1">
      <c r="A101" s="117"/>
      <c r="B101" s="396" t="s">
        <v>613</v>
      </c>
      <c r="C101" s="3">
        <v>1</v>
      </c>
      <c r="D101" s="5" t="s">
        <v>20</v>
      </c>
      <c r="E101" s="3">
        <v>3000</v>
      </c>
      <c r="F101" s="3">
        <f t="shared" ref="F101:F102" si="24">C101*E101</f>
        <v>3000</v>
      </c>
      <c r="G101" s="3">
        <v>900</v>
      </c>
      <c r="H101" s="3">
        <f t="shared" ref="H101:H102" si="25">C101*G101</f>
        <v>900</v>
      </c>
      <c r="I101" s="4">
        <f t="shared" ref="I101:I102" si="26">F101+H101</f>
        <v>3900</v>
      </c>
      <c r="J101" s="23"/>
    </row>
    <row r="102" spans="1:10" ht="21" customHeight="1">
      <c r="A102" s="117"/>
      <c r="B102" s="396" t="s">
        <v>266</v>
      </c>
      <c r="C102" s="3">
        <v>1</v>
      </c>
      <c r="D102" s="5" t="s">
        <v>20</v>
      </c>
      <c r="E102" s="3">
        <v>2000</v>
      </c>
      <c r="F102" s="3">
        <f t="shared" si="24"/>
        <v>2000</v>
      </c>
      <c r="G102" s="3">
        <v>50</v>
      </c>
      <c r="H102" s="3">
        <f t="shared" si="25"/>
        <v>50</v>
      </c>
      <c r="I102" s="17">
        <f t="shared" si="26"/>
        <v>2050</v>
      </c>
      <c r="J102" s="23"/>
    </row>
    <row r="103" spans="1:10" ht="21" customHeight="1">
      <c r="A103" s="117"/>
      <c r="B103" s="102" t="s">
        <v>614</v>
      </c>
      <c r="C103" s="3"/>
      <c r="D103" s="5"/>
      <c r="E103" s="3"/>
      <c r="F103" s="3"/>
      <c r="G103" s="3"/>
      <c r="H103" s="3"/>
      <c r="I103" s="562">
        <f>SUM(I99:I102)</f>
        <v>16150</v>
      </c>
      <c r="J103" s="23"/>
    </row>
    <row r="104" spans="1:10" ht="21" customHeight="1" thickBot="1">
      <c r="A104" s="117"/>
      <c r="B104" s="102" t="s">
        <v>245</v>
      </c>
      <c r="C104" s="3"/>
      <c r="D104" s="5"/>
      <c r="E104" s="3"/>
      <c r="F104" s="3"/>
      <c r="G104" s="3"/>
      <c r="H104" s="3"/>
      <c r="I104" s="137">
        <f>I97+I103</f>
        <v>116404.70000000001</v>
      </c>
      <c r="J104" s="23"/>
    </row>
    <row r="105" spans="1:10" ht="21" customHeight="1" thickBot="1">
      <c r="A105" s="116"/>
      <c r="B105" s="96" t="s">
        <v>110</v>
      </c>
      <c r="C105" s="3"/>
      <c r="D105" s="5"/>
      <c r="E105" s="3"/>
      <c r="F105" s="3"/>
      <c r="G105" s="3"/>
      <c r="H105" s="3"/>
      <c r="I105" s="565">
        <f>I73+I76+I82+I85+I104</f>
        <v>252169.05000000002</v>
      </c>
      <c r="J105" s="23"/>
    </row>
    <row r="106" spans="1:10" ht="21" customHeight="1">
      <c r="A106" s="124">
        <v>3</v>
      </c>
      <c r="B106" s="526" t="s">
        <v>10</v>
      </c>
      <c r="C106" s="134"/>
      <c r="D106" s="124"/>
      <c r="E106" s="335"/>
      <c r="F106" s="124"/>
      <c r="G106" s="124"/>
      <c r="H106" s="124"/>
      <c r="I106" s="43"/>
      <c r="J106" s="124"/>
    </row>
    <row r="107" spans="1:10" ht="21" customHeight="1">
      <c r="A107" s="116"/>
      <c r="B107" s="94" t="s">
        <v>615</v>
      </c>
      <c r="C107" s="3">
        <v>1</v>
      </c>
      <c r="D107" s="5" t="s">
        <v>20</v>
      </c>
      <c r="E107" s="3">
        <v>1104</v>
      </c>
      <c r="F107" s="461">
        <f>C107*E107</f>
        <v>1104</v>
      </c>
      <c r="G107" s="461">
        <v>500</v>
      </c>
      <c r="H107" s="73">
        <f>C107*G107</f>
        <v>500</v>
      </c>
      <c r="I107" s="112">
        <f>F107+H107</f>
        <v>1604</v>
      </c>
      <c r="J107" s="23"/>
    </row>
    <row r="108" spans="1:10" ht="21" customHeight="1">
      <c r="A108" s="99"/>
      <c r="B108" s="468" t="s">
        <v>896</v>
      </c>
      <c r="C108" s="3">
        <v>1</v>
      </c>
      <c r="D108" s="5" t="s">
        <v>20</v>
      </c>
      <c r="E108" s="3">
        <v>556</v>
      </c>
      <c r="F108" s="461">
        <f t="shared" ref="F108:F121" si="27">C108*E108</f>
        <v>556</v>
      </c>
      <c r="G108" s="3">
        <v>110</v>
      </c>
      <c r="H108" s="73">
        <f t="shared" ref="H108:H121" si="28">C108*G108</f>
        <v>110</v>
      </c>
      <c r="I108" s="112">
        <f t="shared" ref="I108:I121" si="29">F108+H108</f>
        <v>666</v>
      </c>
      <c r="J108" s="23"/>
    </row>
    <row r="109" spans="1:10" ht="21" customHeight="1">
      <c r="A109" s="99"/>
      <c r="B109" s="468" t="s">
        <v>897</v>
      </c>
      <c r="C109" s="3">
        <v>3</v>
      </c>
      <c r="D109" s="5" t="s">
        <v>20</v>
      </c>
      <c r="E109" s="3">
        <v>1550</v>
      </c>
      <c r="F109" s="461">
        <f t="shared" si="27"/>
        <v>4650</v>
      </c>
      <c r="G109" s="3">
        <v>36</v>
      </c>
      <c r="H109" s="73">
        <f t="shared" si="28"/>
        <v>108</v>
      </c>
      <c r="I109" s="112">
        <f t="shared" si="29"/>
        <v>4758</v>
      </c>
      <c r="J109" s="23"/>
    </row>
    <row r="110" spans="1:10" ht="21" customHeight="1">
      <c r="A110" s="99"/>
      <c r="B110" s="262" t="s">
        <v>895</v>
      </c>
      <c r="C110" s="3">
        <v>1</v>
      </c>
      <c r="D110" s="5" t="s">
        <v>20</v>
      </c>
      <c r="E110" s="3">
        <v>99</v>
      </c>
      <c r="F110" s="461">
        <f t="shared" si="27"/>
        <v>99</v>
      </c>
      <c r="G110" s="3">
        <v>36</v>
      </c>
      <c r="H110" s="73">
        <f t="shared" si="28"/>
        <v>36</v>
      </c>
      <c r="I110" s="112">
        <f t="shared" si="29"/>
        <v>135</v>
      </c>
      <c r="J110" s="23"/>
    </row>
    <row r="111" spans="1:10" ht="21" customHeight="1">
      <c r="A111" s="91"/>
      <c r="B111" s="329" t="s">
        <v>616</v>
      </c>
      <c r="C111" s="254">
        <v>8</v>
      </c>
      <c r="D111" s="5" t="s">
        <v>20</v>
      </c>
      <c r="E111" s="254">
        <v>440</v>
      </c>
      <c r="F111" s="461">
        <f t="shared" si="27"/>
        <v>3520</v>
      </c>
      <c r="G111" s="254">
        <v>115</v>
      </c>
      <c r="H111" s="73">
        <f t="shared" si="28"/>
        <v>920</v>
      </c>
      <c r="I111" s="112">
        <f t="shared" si="29"/>
        <v>4440</v>
      </c>
      <c r="J111" s="68"/>
    </row>
    <row r="112" spans="1:10" ht="21" customHeight="1">
      <c r="A112" s="91"/>
      <c r="B112" s="329" t="s">
        <v>617</v>
      </c>
      <c r="C112" s="254">
        <v>1</v>
      </c>
      <c r="D112" s="5" t="s">
        <v>20</v>
      </c>
      <c r="E112" s="254">
        <v>518</v>
      </c>
      <c r="F112" s="461">
        <f t="shared" si="27"/>
        <v>518</v>
      </c>
      <c r="G112" s="254">
        <v>115</v>
      </c>
      <c r="H112" s="73">
        <f t="shared" si="28"/>
        <v>115</v>
      </c>
      <c r="I112" s="112">
        <f t="shared" si="29"/>
        <v>633</v>
      </c>
      <c r="J112" s="68"/>
    </row>
    <row r="113" spans="1:10" ht="21" customHeight="1">
      <c r="A113" s="91"/>
      <c r="B113" s="329" t="s">
        <v>572</v>
      </c>
      <c r="C113" s="254">
        <v>2</v>
      </c>
      <c r="D113" s="5" t="s">
        <v>20</v>
      </c>
      <c r="E113" s="254">
        <v>1398</v>
      </c>
      <c r="F113" s="461">
        <f t="shared" si="27"/>
        <v>2796</v>
      </c>
      <c r="G113" s="254">
        <v>400</v>
      </c>
      <c r="H113" s="73">
        <f t="shared" si="28"/>
        <v>800</v>
      </c>
      <c r="I113" s="112">
        <f t="shared" si="29"/>
        <v>3596</v>
      </c>
      <c r="J113" s="68"/>
    </row>
    <row r="114" spans="1:10" ht="21" customHeight="1">
      <c r="A114" s="68"/>
      <c r="B114" s="329" t="s">
        <v>193</v>
      </c>
      <c r="C114" s="254">
        <v>1</v>
      </c>
      <c r="D114" s="5" t="s">
        <v>20</v>
      </c>
      <c r="E114" s="254">
        <v>48</v>
      </c>
      <c r="F114" s="461">
        <f t="shared" si="27"/>
        <v>48</v>
      </c>
      <c r="G114" s="254">
        <v>80</v>
      </c>
      <c r="H114" s="73">
        <f t="shared" si="28"/>
        <v>80</v>
      </c>
      <c r="I114" s="112">
        <f t="shared" si="29"/>
        <v>128</v>
      </c>
      <c r="J114" s="68"/>
    </row>
    <row r="115" spans="1:10" ht="21" customHeight="1">
      <c r="A115" s="68"/>
      <c r="B115" s="329" t="s">
        <v>618</v>
      </c>
      <c r="C115" s="254">
        <v>1</v>
      </c>
      <c r="D115" s="5" t="s">
        <v>20</v>
      </c>
      <c r="E115" s="254">
        <v>369</v>
      </c>
      <c r="F115" s="461">
        <f t="shared" si="27"/>
        <v>369</v>
      </c>
      <c r="G115" s="254">
        <v>80</v>
      </c>
      <c r="H115" s="73">
        <f t="shared" si="28"/>
        <v>80</v>
      </c>
      <c r="I115" s="112">
        <f t="shared" si="29"/>
        <v>449</v>
      </c>
      <c r="J115" s="68"/>
    </row>
    <row r="116" spans="1:10" ht="21" customHeight="1">
      <c r="A116" s="68"/>
      <c r="B116" s="329" t="s">
        <v>619</v>
      </c>
      <c r="C116" s="254">
        <v>2</v>
      </c>
      <c r="D116" s="5" t="s">
        <v>20</v>
      </c>
      <c r="E116" s="254">
        <v>163</v>
      </c>
      <c r="F116" s="461">
        <f t="shared" si="27"/>
        <v>326</v>
      </c>
      <c r="G116" s="254">
        <v>80</v>
      </c>
      <c r="H116" s="73">
        <f t="shared" si="28"/>
        <v>160</v>
      </c>
      <c r="I116" s="112">
        <f t="shared" si="29"/>
        <v>486</v>
      </c>
      <c r="J116" s="68"/>
    </row>
    <row r="117" spans="1:10" ht="21" customHeight="1">
      <c r="A117" s="23"/>
      <c r="B117" s="94" t="s">
        <v>172</v>
      </c>
      <c r="C117" s="3">
        <v>2</v>
      </c>
      <c r="D117" s="5" t="s">
        <v>20</v>
      </c>
      <c r="E117" s="3">
        <v>148</v>
      </c>
      <c r="F117" s="461">
        <f t="shared" si="27"/>
        <v>296</v>
      </c>
      <c r="G117" s="3">
        <v>90</v>
      </c>
      <c r="H117" s="73">
        <f t="shared" si="28"/>
        <v>180</v>
      </c>
      <c r="I117" s="112">
        <f t="shared" si="29"/>
        <v>476</v>
      </c>
      <c r="J117" s="23"/>
    </row>
    <row r="118" spans="1:10" ht="21" customHeight="1">
      <c r="A118" s="23"/>
      <c r="B118" s="94" t="s">
        <v>173</v>
      </c>
      <c r="C118" s="3">
        <v>177</v>
      </c>
      <c r="D118" s="5" t="s">
        <v>22</v>
      </c>
      <c r="E118" s="3">
        <v>9.1199999999999992</v>
      </c>
      <c r="F118" s="461">
        <f t="shared" si="27"/>
        <v>1614.2399999999998</v>
      </c>
      <c r="G118" s="3">
        <v>7</v>
      </c>
      <c r="H118" s="73">
        <f t="shared" si="28"/>
        <v>1239</v>
      </c>
      <c r="I118" s="112">
        <f t="shared" si="29"/>
        <v>2853.24</v>
      </c>
      <c r="J118" s="23"/>
    </row>
    <row r="119" spans="1:10" ht="21" customHeight="1">
      <c r="A119" s="23"/>
      <c r="B119" s="94" t="s">
        <v>144</v>
      </c>
      <c r="C119" s="3">
        <v>1</v>
      </c>
      <c r="D119" s="5" t="s">
        <v>5</v>
      </c>
      <c r="E119" s="3">
        <f>ROUND(((F118)*5%), 1)</f>
        <v>80.7</v>
      </c>
      <c r="F119" s="461">
        <f t="shared" si="27"/>
        <v>80.7</v>
      </c>
      <c r="G119" s="3">
        <v>0</v>
      </c>
      <c r="H119" s="73">
        <f t="shared" si="28"/>
        <v>0</v>
      </c>
      <c r="I119" s="112">
        <f t="shared" si="29"/>
        <v>80.7</v>
      </c>
      <c r="J119" s="23"/>
    </row>
    <row r="120" spans="1:10" ht="21" customHeight="1">
      <c r="A120" s="45"/>
      <c r="B120" s="390" t="s">
        <v>620</v>
      </c>
      <c r="C120" s="37">
        <v>58</v>
      </c>
      <c r="D120" s="36" t="s">
        <v>22</v>
      </c>
      <c r="E120" s="37">
        <v>11.98</v>
      </c>
      <c r="F120" s="400">
        <f t="shared" si="27"/>
        <v>694.84</v>
      </c>
      <c r="G120" s="37">
        <v>20</v>
      </c>
      <c r="H120" s="113">
        <f t="shared" si="28"/>
        <v>1160</v>
      </c>
      <c r="I120" s="401">
        <f t="shared" si="29"/>
        <v>1854.8400000000001</v>
      </c>
      <c r="J120" s="45"/>
    </row>
    <row r="121" spans="1:10" ht="21" customHeight="1">
      <c r="A121" s="23"/>
      <c r="B121" s="94" t="s">
        <v>144</v>
      </c>
      <c r="C121" s="3">
        <v>1</v>
      </c>
      <c r="D121" s="5" t="s">
        <v>5</v>
      </c>
      <c r="E121" s="3">
        <f>ROUND((F120*15%), 1)</f>
        <v>104.2</v>
      </c>
      <c r="F121" s="461">
        <f t="shared" si="27"/>
        <v>104.2</v>
      </c>
      <c r="G121" s="3">
        <v>0</v>
      </c>
      <c r="H121" s="73">
        <f t="shared" si="28"/>
        <v>0</v>
      </c>
      <c r="I121" s="253">
        <f t="shared" si="29"/>
        <v>104.2</v>
      </c>
      <c r="J121" s="23"/>
    </row>
    <row r="122" spans="1:10" ht="21" customHeight="1" thickBot="1">
      <c r="A122" s="43"/>
      <c r="B122" s="102" t="s">
        <v>120</v>
      </c>
      <c r="C122" s="8"/>
      <c r="D122" s="232"/>
      <c r="E122" s="8"/>
      <c r="F122" s="8"/>
      <c r="G122" s="8"/>
      <c r="H122" s="8"/>
      <c r="I122" s="137">
        <f>SUM(I107:I121)</f>
        <v>22263.98</v>
      </c>
      <c r="J122" s="9"/>
    </row>
    <row r="123" spans="1:10" ht="21" customHeight="1">
      <c r="A123" s="117"/>
      <c r="B123" s="102"/>
      <c r="C123" s="3"/>
      <c r="D123" s="5"/>
      <c r="E123" s="3"/>
      <c r="F123" s="3"/>
      <c r="G123" s="3"/>
      <c r="H123" s="3"/>
      <c r="I123" s="28"/>
      <c r="J123" s="23"/>
    </row>
    <row r="124" spans="1:10" ht="21" customHeight="1">
      <c r="A124" s="117"/>
      <c r="B124" s="102"/>
      <c r="C124" s="3"/>
      <c r="D124" s="5"/>
      <c r="E124" s="3"/>
      <c r="F124" s="3"/>
      <c r="G124" s="3"/>
      <c r="H124" s="3"/>
      <c r="I124" s="4"/>
      <c r="J124" s="23"/>
    </row>
    <row r="125" spans="1:10" ht="21" customHeight="1">
      <c r="A125" s="117"/>
      <c r="B125" s="102"/>
      <c r="C125" s="3"/>
      <c r="D125" s="5"/>
      <c r="E125" s="3"/>
      <c r="F125" s="3"/>
      <c r="G125" s="3"/>
      <c r="H125" s="3"/>
      <c r="I125" s="4"/>
      <c r="J125" s="23"/>
    </row>
    <row r="126" spans="1:10" ht="21" customHeight="1">
      <c r="A126" s="117"/>
      <c r="B126" s="102"/>
      <c r="C126" s="3"/>
      <c r="D126" s="5"/>
      <c r="E126" s="3"/>
      <c r="F126" s="3"/>
      <c r="G126" s="3"/>
      <c r="H126" s="3"/>
      <c r="I126" s="4"/>
      <c r="J126" s="23"/>
    </row>
    <row r="127" spans="1:10" ht="21" customHeight="1">
      <c r="A127" s="554"/>
      <c r="B127" s="217"/>
      <c r="C127" s="7"/>
      <c r="D127" s="6"/>
      <c r="E127" s="7"/>
      <c r="F127" s="7"/>
      <c r="G127" s="7"/>
      <c r="H127" s="7"/>
      <c r="I127" s="17"/>
      <c r="J127" s="92"/>
    </row>
    <row r="128" spans="1:10" ht="21" customHeight="1">
      <c r="A128" s="155"/>
      <c r="B128" s="118"/>
      <c r="C128" s="311"/>
      <c r="D128" s="118"/>
      <c r="E128" s="118"/>
      <c r="F128" s="118"/>
      <c r="G128" s="118"/>
      <c r="H128" s="118"/>
      <c r="I128" s="157"/>
      <c r="J128" s="118"/>
    </row>
    <row r="129" spans="1:10" ht="21" customHeight="1">
      <c r="A129" s="155"/>
      <c r="B129" s="118"/>
      <c r="C129" s="311"/>
      <c r="D129" s="118"/>
      <c r="E129" s="118"/>
      <c r="F129" s="118"/>
      <c r="G129" s="118"/>
      <c r="H129" s="118"/>
      <c r="I129" s="157"/>
      <c r="J129" s="118"/>
    </row>
    <row r="130" spans="1:10" ht="21" customHeight="1">
      <c r="A130" s="155"/>
      <c r="B130" s="118"/>
      <c r="C130" s="311"/>
      <c r="D130" s="118"/>
      <c r="E130" s="118"/>
      <c r="F130" s="118"/>
      <c r="G130" s="118"/>
      <c r="H130" s="118"/>
      <c r="I130" s="157"/>
      <c r="J130" s="118"/>
    </row>
    <row r="131" spans="1:10" ht="21" customHeight="1">
      <c r="A131" s="155"/>
      <c r="B131" s="118"/>
      <c r="C131" s="311"/>
      <c r="D131" s="118"/>
      <c r="E131" s="118"/>
      <c r="F131" s="118"/>
      <c r="G131" s="118"/>
      <c r="H131" s="118"/>
      <c r="I131" s="157"/>
      <c r="J131" s="118"/>
    </row>
    <row r="132" spans="1:10" ht="21" customHeight="1">
      <c r="A132" s="155"/>
      <c r="B132" s="118"/>
      <c r="C132" s="311"/>
      <c r="D132" s="118"/>
      <c r="E132" s="118"/>
      <c r="F132" s="118"/>
      <c r="G132" s="118"/>
      <c r="H132" s="118"/>
      <c r="I132" s="157"/>
      <c r="J132" s="118"/>
    </row>
    <row r="133" spans="1:10" ht="21" customHeight="1">
      <c r="A133" s="155"/>
      <c r="B133" s="118"/>
      <c r="C133" s="311"/>
      <c r="D133" s="118"/>
      <c r="E133" s="118"/>
      <c r="F133" s="118"/>
      <c r="G133" s="118"/>
      <c r="H133" s="118"/>
      <c r="I133" s="157"/>
      <c r="J133" s="118"/>
    </row>
    <row r="134" spans="1:10" ht="21" customHeight="1">
      <c r="A134" s="155"/>
      <c r="B134" s="118"/>
      <c r="C134" s="311"/>
      <c r="D134" s="118"/>
      <c r="E134" s="118"/>
      <c r="F134" s="118"/>
      <c r="G134" s="118"/>
      <c r="H134" s="118"/>
      <c r="I134" s="157"/>
      <c r="J134" s="118"/>
    </row>
    <row r="135" spans="1:10" ht="21" customHeight="1">
      <c r="A135" s="155"/>
      <c r="B135" s="118"/>
      <c r="C135" s="311"/>
      <c r="D135" s="118"/>
      <c r="E135" s="118"/>
      <c r="F135" s="118"/>
      <c r="G135" s="118"/>
      <c r="H135" s="118"/>
      <c r="I135" s="157"/>
      <c r="J135" s="118"/>
    </row>
    <row r="136" spans="1:10" ht="21" customHeight="1">
      <c r="A136" s="155"/>
      <c r="B136" s="118"/>
      <c r="C136" s="311"/>
      <c r="D136" s="118"/>
      <c r="E136" s="118"/>
      <c r="F136" s="118"/>
      <c r="G136" s="118"/>
      <c r="H136" s="118"/>
      <c r="I136" s="157"/>
      <c r="J136" s="118"/>
    </row>
    <row r="137" spans="1:10" ht="21" customHeight="1">
      <c r="A137" s="155"/>
      <c r="B137" s="118"/>
      <c r="C137" s="311"/>
      <c r="D137" s="118"/>
      <c r="E137" s="118"/>
      <c r="F137" s="118"/>
      <c r="G137" s="118"/>
      <c r="H137" s="118"/>
      <c r="I137" s="157"/>
      <c r="J137" s="118"/>
    </row>
    <row r="138" spans="1:10" ht="21" customHeight="1">
      <c r="A138" s="155"/>
      <c r="B138" s="118"/>
      <c r="C138" s="311"/>
      <c r="D138" s="118"/>
      <c r="E138" s="118"/>
      <c r="F138" s="118"/>
      <c r="G138" s="118"/>
      <c r="H138" s="118"/>
      <c r="I138" s="157"/>
      <c r="J138" s="118"/>
    </row>
    <row r="139" spans="1:10" ht="21" customHeight="1">
      <c r="A139" s="155"/>
      <c r="B139" s="118"/>
      <c r="C139" s="311"/>
      <c r="D139" s="118"/>
      <c r="E139" s="118"/>
      <c r="F139" s="118"/>
      <c r="G139" s="118"/>
      <c r="H139" s="118"/>
      <c r="I139" s="157"/>
      <c r="J139" s="118"/>
    </row>
    <row r="140" spans="1:10" ht="21" customHeight="1">
      <c r="A140" s="155"/>
      <c r="B140" s="118"/>
      <c r="C140" s="311"/>
      <c r="D140" s="118"/>
      <c r="E140" s="118"/>
      <c r="F140" s="118"/>
      <c r="G140" s="118"/>
      <c r="H140" s="118"/>
      <c r="I140" s="157"/>
      <c r="J140" s="118"/>
    </row>
    <row r="141" spans="1:10" ht="21" customHeight="1">
      <c r="A141" s="155"/>
      <c r="B141" s="118"/>
      <c r="C141" s="311"/>
      <c r="D141" s="118"/>
      <c r="E141" s="118"/>
      <c r="F141" s="118"/>
      <c r="G141" s="118"/>
      <c r="H141" s="118"/>
      <c r="I141" s="157"/>
      <c r="J141" s="118"/>
    </row>
  </sheetData>
  <mergeCells count="10">
    <mergeCell ref="A1:J1"/>
    <mergeCell ref="G7:J7"/>
    <mergeCell ref="B8:B9"/>
    <mergeCell ref="C8:C9"/>
    <mergeCell ref="D8:D9"/>
    <mergeCell ref="E8:F8"/>
    <mergeCell ref="G8:H8"/>
    <mergeCell ref="J8:J9"/>
    <mergeCell ref="A8:A9"/>
    <mergeCell ref="G4:H4"/>
  </mergeCells>
  <printOptions horizontalCentered="1"/>
  <pageMargins left="0.78740157480314965" right="0.39370078740157483" top="0.39370078740157483" bottom="0.31496062992125984" header="0.15748031496062992" footer="0.19685039370078741"/>
  <pageSetup paperSize="9" scale="90" firstPageNumber="32" orientation="landscape" useFirstPageNumber="1" r:id="rId1"/>
  <headerFooter alignWithMargins="0">
    <oddHeader xml:space="preserve">&amp;R&amp;"TH SarabunPSK,Regular"&amp;12แบบ ปร.4 แผ่นที่ &amp;P/58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18</vt:i4>
      </vt:variant>
      <vt:variant>
        <vt:lpstr>ช่วงที่มีชื่อ</vt:lpstr>
      </vt:variant>
      <vt:variant>
        <vt:i4>31</vt:i4>
      </vt:variant>
    </vt:vector>
  </HeadingPairs>
  <TitlesOfParts>
    <vt:vector size="49" baseType="lpstr">
      <vt:lpstr>ปร.6</vt:lpstr>
      <vt:lpstr>ปร.5(ก)</vt:lpstr>
      <vt:lpstr>รวม </vt:lpstr>
      <vt:lpstr>โครงสร้าง  </vt:lpstr>
      <vt:lpstr>สถาปัตยกรรม</vt:lpstr>
      <vt:lpstr>สุขาภิบาล</vt:lpstr>
      <vt:lpstr>ไฟฟ้า</vt:lpstr>
      <vt:lpstr>ปรับอากาศ</vt:lpstr>
      <vt:lpstr>อาคารเก็บเอกสาร</vt:lpstr>
      <vt:lpstr>ห้องน้ำลูกค้า</vt:lpstr>
      <vt:lpstr>อาคารที่จอดรถยนต์</vt:lpstr>
      <vt:lpstr>งานป้าย Pole sign</vt:lpstr>
      <vt:lpstr>งานกลุ่ม 2</vt:lpstr>
      <vt:lpstr>ผังบริเวณ</vt:lpstr>
      <vt:lpstr>ปร.5(ข)</vt:lpstr>
      <vt:lpstr>ปร.4.</vt:lpstr>
      <vt:lpstr>ปร.4(พ)</vt:lpstr>
      <vt:lpstr>เหตุผล</vt:lpstr>
      <vt:lpstr>'โครงสร้าง  '!Print_Area</vt:lpstr>
      <vt:lpstr>'งานกลุ่ม 2'!Print_Area</vt:lpstr>
      <vt:lpstr>'งานป้าย Pole sign'!Print_Area</vt:lpstr>
      <vt:lpstr>'ปร.4(พ)'!Print_Area</vt:lpstr>
      <vt:lpstr>ปร.4.!Print_Area</vt:lpstr>
      <vt:lpstr>'ปร.5(ก)'!Print_Area</vt:lpstr>
      <vt:lpstr>'ปร.5(ข)'!Print_Area</vt:lpstr>
      <vt:lpstr>ปร.6!Print_Area</vt:lpstr>
      <vt:lpstr>ปรับอากาศ!Print_Area</vt:lpstr>
      <vt:lpstr>ผังบริเวณ!Print_Area</vt:lpstr>
      <vt:lpstr>ไฟฟ้า!Print_Area</vt:lpstr>
      <vt:lpstr>สถาปัตยกรรม!Print_Area</vt:lpstr>
      <vt:lpstr>สุขาภิบาล!Print_Area</vt:lpstr>
      <vt:lpstr>ห้องน้ำลูกค้า!Print_Area</vt:lpstr>
      <vt:lpstr>เหตุผล!Print_Area</vt:lpstr>
      <vt:lpstr>อาคารเก็บเอกสาร!Print_Area</vt:lpstr>
      <vt:lpstr>อาคารที่จอดรถยนต์!Print_Area</vt:lpstr>
      <vt:lpstr>'โครงสร้าง  '!Print_Titles</vt:lpstr>
      <vt:lpstr>'งานกลุ่ม 2'!Print_Titles</vt:lpstr>
      <vt:lpstr>'งานป้าย Pole sign'!Print_Titles</vt:lpstr>
      <vt:lpstr>'ปร.4(พ)'!Print_Titles</vt:lpstr>
      <vt:lpstr>ปร.4.!Print_Titles</vt:lpstr>
      <vt:lpstr>ปรับอากาศ!Print_Titles</vt:lpstr>
      <vt:lpstr>ผังบริเวณ!Print_Titles</vt:lpstr>
      <vt:lpstr>ไฟฟ้า!Print_Titles</vt:lpstr>
      <vt:lpstr>'รวม '!Print_Titles</vt:lpstr>
      <vt:lpstr>สถาปัตยกรรม!Print_Titles</vt:lpstr>
      <vt:lpstr>สุขาภิบาล!Print_Titles</vt:lpstr>
      <vt:lpstr>ห้องน้ำลูกค้า!Print_Titles</vt:lpstr>
      <vt:lpstr>อาคารเก็บเอกสาร!Print_Titles</vt:lpstr>
      <vt:lpstr>อาคารที่จอดรถยนต์!Print_Titles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BAAC</cp:lastModifiedBy>
  <cp:lastPrinted>2024-08-02T07:55:59Z</cp:lastPrinted>
  <dcterms:created xsi:type="dcterms:W3CDTF">2013-06-26T03:49:06Z</dcterms:created>
  <dcterms:modified xsi:type="dcterms:W3CDTF">2024-08-08T02:26:48Z</dcterms:modified>
</cp:coreProperties>
</file>